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alculator" sheetId="1" state="visible" r:id="rId1"/>
    <sheet name="Slab Rates FY 2025-26" sheetId="2" state="visible" r:id="rId2"/>
    <sheet name="Worked Exampl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,##0;(#,##,##0);&quot;-&quot;"/>
    <numFmt numFmtId="165" formatCode="0.0%;(0.0%);&quot;-&quot;"/>
  </numFmts>
  <fonts count="8">
    <font>
      <name val="Calibri"/>
      <family val="2"/>
      <color theme="1"/>
      <sz val="11"/>
      <scheme val="minor"/>
    </font>
    <font>
      <name val="Arial"/>
      <b val="1"/>
      <color rgb="001F4E78"/>
      <sz val="16"/>
    </font>
    <font>
      <name val="Arial"/>
      <i val="1"/>
      <color rgb="00666666"/>
      <sz val="10"/>
    </font>
    <font>
      <name val="Arial"/>
      <b val="1"/>
      <color rgb="00FFFFFF"/>
      <sz val="11"/>
    </font>
    <font>
      <name val="Arial"/>
      <color rgb="00000000"/>
      <sz val="11"/>
    </font>
    <font>
      <name val="Arial"/>
      <color rgb="000000FF"/>
      <sz val="11"/>
    </font>
    <font>
      <name val="Arial"/>
      <b val="1"/>
      <sz val="11"/>
    </font>
    <font>
      <name val="Arial"/>
      <b val="1"/>
      <color rgb="001F4E78"/>
      <sz val="12"/>
    </font>
  </fonts>
  <fills count="6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FFF9DB"/>
      </patternFill>
    </fill>
    <fill>
      <patternFill patternType="solid">
        <fgColor rgb="00EAF4EA"/>
      </patternFill>
    </fill>
    <fill>
      <patternFill patternType="solid">
        <fgColor rgb="00C6EFCE"/>
      </patternFill>
    </fill>
  </fills>
  <borders count="2">
    <border>
      <left/>
      <right/>
      <top/>
      <bottom/>
      <diagonal/>
    </border>
    <border>
      <left style="thin">
        <color rgb="00B7B7B7"/>
      </left>
      <right style="thin">
        <color rgb="00B7B7B7"/>
      </right>
      <top style="thin">
        <color rgb="00B7B7B7"/>
      </top>
      <bottom style="thin">
        <color rgb="00B7B7B7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pivotButton="0" quotePrefix="0" xfId="0"/>
    <xf numFmtId="0" fontId="4" fillId="0" borderId="0" pivotButton="0" quotePrefix="0" xfId="0"/>
    <xf numFmtId="0" fontId="5" fillId="3" borderId="1" pivotButton="0" quotePrefix="0" xfId="0"/>
    <xf numFmtId="164" fontId="5" fillId="3" borderId="1" pivotButton="0" quotePrefix="0" xfId="0"/>
    <xf numFmtId="0" fontId="3" fillId="2" borderId="0" applyAlignment="1" pivotButton="0" quotePrefix="0" xfId="0">
      <alignment horizontal="center"/>
    </xf>
    <xf numFmtId="164" fontId="4" fillId="0" borderId="1" pivotButton="0" quotePrefix="0" xfId="0"/>
    <xf numFmtId="164" fontId="6" fillId="4" borderId="1" pivotButton="0" quotePrefix="0" xfId="0"/>
    <xf numFmtId="165" fontId="4" fillId="0" borderId="1" pivotButton="0" quotePrefix="0" xfId="0"/>
    <xf numFmtId="0" fontId="7" fillId="5" borderId="0" applyAlignment="1" pivotButton="0" quotePrefix="0" xfId="0">
      <alignment vertical="center" wrapText="1"/>
    </xf>
    <xf numFmtId="0" fontId="2" fillId="0" borderId="0" applyAlignment="1" pivotButton="0" quotePrefix="0" xfId="0">
      <alignment vertical="top" wrapText="1"/>
    </xf>
    <xf numFmtId="0" fontId="6" fillId="0" borderId="0" pivotButton="0" quotePrefix="0" xfId="0"/>
    <xf numFmtId="0" fontId="0" fillId="0" borderId="1" pivotButton="0" quotePrefix="0" xfId="0"/>
    <xf numFmtId="0" fontId="0" fillId="0" borderId="0" applyAlignment="1" pivotButton="0" quotePrefix="0" xfId="0">
      <alignment wrapText="1"/>
    </xf>
    <xf numFmtId="0" fontId="3" fillId="2" borderId="0" applyAlignment="1" pivotButton="0" quotePrefix="0" xfId="0">
      <alignment horizontal="center" vertical="center" wrapText="1"/>
    </xf>
    <xf numFmtId="0" fontId="5" fillId="3" borderId="0" pivotButton="0" quotePrefix="0" xfId="0"/>
    <xf numFmtId="164" fontId="4" fillId="0" borderId="0" pivotButton="0" quotePrefix="0" xfId="0"/>
    <xf numFmtId="164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34" customWidth="1" min="1" max="1"/>
    <col width="20" customWidth="1" min="2" max="2"/>
    <col width="20" customWidth="1" min="3" max="3"/>
  </cols>
  <sheetData>
    <row r="1">
      <c r="A1" s="1" t="inlineStr">
        <is>
          <t>Income Tax Calculator FY 2025-26 (AY 2026-27)  -  Old vs New Regime</t>
        </is>
      </c>
    </row>
    <row r="2">
      <c r="A2" s="2" t="inlineStr">
        <is>
          <t>Enter your details in the yellow input cells. All results recalculate automatically. Free tool by ClearTaxAdvisors.in</t>
        </is>
      </c>
    </row>
    <row r="4">
      <c r="A4" s="3" t="inlineStr">
        <is>
          <t>YOUR DETAILS</t>
        </is>
      </c>
    </row>
    <row r="5">
      <c r="A5" s="4" t="inlineStr">
        <is>
          <t>Salaried / Pensioner?</t>
        </is>
      </c>
      <c r="B5" s="5" t="inlineStr">
        <is>
          <t>Yes</t>
        </is>
      </c>
    </row>
    <row r="6">
      <c r="A6" s="4" t="inlineStr">
        <is>
          <t>Age Category</t>
        </is>
      </c>
      <c r="B6" s="5" t="inlineStr">
        <is>
          <t>Below 60</t>
        </is>
      </c>
    </row>
    <row r="7">
      <c r="A7" s="4" t="inlineStr">
        <is>
          <t>Gross Annual Income (Rs)</t>
        </is>
      </c>
      <c r="B7" s="6" t="n">
        <v>2500000</v>
      </c>
    </row>
    <row r="8">
      <c r="A8" s="4" t="inlineStr">
        <is>
          <t>Section 80C (PF, ELSS, LIC  -  max Rs 1,50,000)</t>
        </is>
      </c>
      <c r="B8" s="6" t="n">
        <v>150000</v>
      </c>
    </row>
    <row r="9">
      <c r="A9" s="4" t="inlineStr">
        <is>
          <t>Section 80D (health insurance)</t>
        </is>
      </c>
      <c r="B9" s="6" t="n">
        <v>25000</v>
      </c>
    </row>
    <row r="10">
      <c r="A10" s="4" t="inlineStr">
        <is>
          <t>HRA Exemption Claimed</t>
        </is>
      </c>
      <c r="B10" s="6" t="n">
        <v>0</v>
      </c>
    </row>
    <row r="11">
      <c r="A11" s="4" t="inlineStr">
        <is>
          <t>Home Loan Interest  -  Sec 24(b), max Rs 2,00,000</t>
        </is>
      </c>
      <c r="B11" s="6" t="n">
        <v>200000</v>
      </c>
    </row>
    <row r="12">
      <c r="A12" s="4" t="inlineStr">
        <is>
          <t>NPS  -  Sec 80CCD(1B), max Rs 50,000</t>
        </is>
      </c>
      <c r="B12" s="6" t="n">
        <v>0</v>
      </c>
    </row>
    <row r="13">
      <c r="A13" s="4" t="inlineStr">
        <is>
          <t>Other Deductions (80E, 80G, etc.)</t>
        </is>
      </c>
      <c r="B13" s="6" t="n">
        <v>0</v>
      </c>
    </row>
    <row r="15">
      <c r="A15" s="7" t="inlineStr">
        <is>
          <t>Particulars</t>
        </is>
      </c>
      <c r="B15" s="7" t="inlineStr">
        <is>
          <t>Old Regime</t>
        </is>
      </c>
      <c r="C15" s="7" t="inlineStr">
        <is>
          <t>New Regime</t>
        </is>
      </c>
    </row>
    <row r="16">
      <c r="A16" s="4" t="inlineStr">
        <is>
          <t>Gross Income</t>
        </is>
      </c>
      <c r="B16" s="8">
        <f>$B$7</f>
        <v/>
      </c>
      <c r="C16" s="8">
        <f>$B$7</f>
        <v/>
      </c>
    </row>
    <row r="17">
      <c r="A17" s="4" t="inlineStr">
        <is>
          <t>Standard Deduction</t>
        </is>
      </c>
      <c r="B17" s="8">
        <f>IF($B$5="Yes",50000,0)</f>
        <v/>
      </c>
      <c r="C17" s="8">
        <f>IF($B$5="Yes",75000,0)</f>
        <v/>
      </c>
    </row>
    <row r="18">
      <c r="A18" s="4" t="inlineStr">
        <is>
          <t>Other Deductions Claimed (old regime only)</t>
        </is>
      </c>
      <c r="B18" s="8">
        <f>MIN($B$8,150000)+$B$9+$B$10+MIN($B$11,200000)+MIN($B$12,50000)+$B$13</f>
        <v/>
      </c>
      <c r="C18" s="8" t="n">
        <v>0</v>
      </c>
    </row>
    <row r="19">
      <c r="A19" s="4" t="inlineStr">
        <is>
          <t>Taxable Income</t>
        </is>
      </c>
      <c r="B19" s="8">
        <f>MAX(0,B16-B17-B18)</f>
        <v/>
      </c>
      <c r="C19" s="8">
        <f>MAX(0,C16-C17)</f>
        <v/>
      </c>
    </row>
    <row r="20">
      <c r="A20" s="4" t="inlineStr">
        <is>
          <t>Tax Before Rebate</t>
        </is>
      </c>
      <c r="B20" s="8">
        <f>IF($B$6="80+ (Super Senior)",IF(B19&lt;=500000,0,IF(B19&lt;=1000000,(B19-500000)*0.2,100000+(B19-1000000)*0.3)),IF($B$6="60-80 (Senior)",IF(B19&lt;=300000,0,IF(B19&lt;=500000,(B19-300000)*0.05,IF(B19&lt;=1000000,10000+(B19-500000)*0.2,110000+(B19-1000000)*0.3))),IF(B19&lt;=250000,0,IF(B19&lt;=500000,(B19-250000)*0.05,IF(B19&lt;=1000000,12500+(B19-500000)*0.2,112500+(B19-1000000)*0.3)))))</f>
        <v/>
      </c>
      <c r="C20" s="8">
        <f>IF(C19&lt;=400000,0,IF(C19&lt;=800000,(C19-400000)*0.05,IF(C19&lt;=1200000,20000+(C19-800000)*0.1,IF(C19&lt;=1600000,60000+(C19-1200000)*0.15,IF(C19&lt;=2000000,120000+(C19-1600000)*0.2,IF(C19&lt;=2400000,200000+(C19-2000000)*0.25,300000+(C19-2400000)*0.3))))))</f>
        <v/>
      </c>
    </row>
    <row r="21">
      <c r="A21" s="4" t="inlineStr">
        <is>
          <t>Section 87A Rebate</t>
        </is>
      </c>
      <c r="B21" s="8">
        <f>IF(B19&lt;=500000,MIN(B20,12500),0)</f>
        <v/>
      </c>
      <c r="C21" s="8">
        <f>IF(C19&lt;=1200000,MIN(C20,60000),MAX(0,C20-(C19-1200000)))</f>
        <v/>
      </c>
    </row>
    <row r="22">
      <c r="A22" s="4" t="inlineStr">
        <is>
          <t>Tax After Rebate</t>
        </is>
      </c>
      <c r="B22" s="8">
        <f>B20-B21</f>
        <v/>
      </c>
      <c r="C22" s="8">
        <f>C20-C21</f>
        <v/>
      </c>
    </row>
    <row r="23">
      <c r="A23" s="4" t="inlineStr">
        <is>
          <t>Surcharge</t>
        </is>
      </c>
      <c r="B23" s="8">
        <f>IF(B19&gt;50000000,0.37,IF(B19&gt;20000000,0.25,IF(B19&gt;10000000,0.15,IF(B19&gt;5000000,0.1,0))))*B22</f>
        <v/>
      </c>
      <c r="C23" s="8">
        <f>IF(C19&gt;20000000,0.25,IF(C19&gt;10000000,0.15,IF(C19&gt;5000000,0.1,0)))*C22</f>
        <v/>
      </c>
    </row>
    <row r="24">
      <c r="A24" s="4" t="inlineStr">
        <is>
          <t>Health &amp; Education Cess (4%)</t>
        </is>
      </c>
      <c r="B24" s="8">
        <f>(B22+B23)*0.04</f>
        <v/>
      </c>
      <c r="C24" s="8">
        <f>(C22+C23)*0.04</f>
        <v/>
      </c>
    </row>
    <row r="25">
      <c r="A25" s="4" t="inlineStr">
        <is>
          <t>Total Tax Payable</t>
        </is>
      </c>
      <c r="B25" s="9">
        <f>B22+B23+B24</f>
        <v/>
      </c>
      <c r="C25" s="9">
        <f>C22+C23+C24</f>
        <v/>
      </c>
    </row>
    <row r="26">
      <c r="A26" s="4" t="inlineStr">
        <is>
          <t>Effective Tax Rate</t>
        </is>
      </c>
      <c r="B26" s="10">
        <f>IFERROR(B25/B16,0)</f>
        <v/>
      </c>
      <c r="C26" s="10">
        <f>IFERROR(C25/C16,0)</f>
        <v/>
      </c>
    </row>
    <row r="27">
      <c r="A27" s="4" t="inlineStr">
        <is>
          <t>Approx. Monthly Take-home</t>
        </is>
      </c>
      <c r="B27" s="8">
        <f>(B16-B25)/12</f>
        <v/>
      </c>
      <c r="C27" s="8">
        <f>(C16-C25)/12</f>
        <v/>
      </c>
    </row>
    <row r="29">
      <c r="A29" s="11">
        <f>IF(C25&lt;B25,"New Regime saves Rs "&amp;TEXT(B25-C25,"#,##,##0")&amp;"  -  recommended for most taxpayers.",IF(B25&lt;C25,"Old Regime saves Rs "&amp;TEXT(C25-B25,"#,##,##0")&amp;"  -  your deductions make it worthwhile.","Both regimes result in equal tax of Rs "&amp;TEXT(B25,"#,##,##0")&amp;"."))</f>
        <v/>
      </c>
    </row>
    <row r="30"/>
    <row r="32">
      <c r="A32" s="12" t="inlineStr">
        <is>
          <t>Notes: Figures include Section 87A rebate, marginal relief (new regime) and 4% Health &amp; Education Cess. Surcharge applies only above Rs 50 lakh taxable income. This is an information-only estimate for FY 2025-26 (AY 2026-27)  -  verify with a tax professional before filing. Built by ClearTaxAdvisors.in</t>
        </is>
      </c>
    </row>
    <row r="33"/>
    <row r="34"/>
  </sheetData>
  <mergeCells count="6">
    <mergeCell ref="A32:C34"/>
    <mergeCell ref="A1:C1"/>
    <mergeCell ref="A15"/>
    <mergeCell ref="A4:C4"/>
    <mergeCell ref="A29:C30"/>
    <mergeCell ref="A2:C2"/>
  </mergeCells>
  <dataValidations count="2">
    <dataValidation sqref="B5" showDropDown="0" showInputMessage="0" showErrorMessage="0" allowBlank="0" type="list">
      <formula1>"Yes,No"</formula1>
    </dataValidation>
    <dataValidation sqref="B6" showDropDown="0" showInputMessage="0" showErrorMessage="0" allowBlank="0" type="list">
      <formula1>"Below 60,60-80 (Senior),80+ (Super Senior)"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27"/>
  <sheetViews>
    <sheetView showGridLines="0" workbookViewId="0">
      <selection activeCell="A1" sqref="A1"/>
    </sheetView>
  </sheetViews>
  <sheetFormatPr baseColWidth="8" defaultRowHeight="15"/>
  <cols>
    <col width="30" customWidth="1" min="1" max="1"/>
    <col width="22" customWidth="1" min="2" max="2"/>
    <col width="22" customWidth="1" min="3" max="3"/>
    <col width="22" customWidth="1" min="4" max="4"/>
  </cols>
  <sheetData>
    <row r="1">
      <c r="A1" s="1" t="inlineStr">
        <is>
          <t>Reference: Tax Slabs, Rebate, Surcharge &amp; Cess  -  FY 2025-26 (AY 2026-27)</t>
        </is>
      </c>
    </row>
    <row r="3">
      <c r="A3" s="13" t="inlineStr">
        <is>
          <t>New Tax Regime (Section 115BAC)  -  same slabs for all ages</t>
        </is>
      </c>
    </row>
    <row r="4">
      <c r="A4" s="3" t="inlineStr">
        <is>
          <t>Income Slab (Rs)</t>
        </is>
      </c>
      <c r="B4" s="3" t="inlineStr">
        <is>
          <t>Tax Rate</t>
        </is>
      </c>
    </row>
    <row r="5">
      <c r="A5" s="14" t="inlineStr">
        <is>
          <t>0 - 4,00,000</t>
        </is>
      </c>
      <c r="B5" s="14" t="inlineStr">
        <is>
          <t>0%</t>
        </is>
      </c>
    </row>
    <row r="6">
      <c r="A6" s="14" t="inlineStr">
        <is>
          <t>4,00,000 - 8,00,000</t>
        </is>
      </c>
      <c r="B6" s="14" t="inlineStr">
        <is>
          <t>5%</t>
        </is>
      </c>
    </row>
    <row r="7">
      <c r="A7" s="14" t="inlineStr">
        <is>
          <t>8,00,000 - 12,00,000</t>
        </is>
      </c>
      <c r="B7" s="14" t="inlineStr">
        <is>
          <t>10%</t>
        </is>
      </c>
    </row>
    <row r="8">
      <c r="A8" s="14" t="inlineStr">
        <is>
          <t>12,00,000 - 16,00,000</t>
        </is>
      </c>
      <c r="B8" s="14" t="inlineStr">
        <is>
          <t>15%</t>
        </is>
      </c>
    </row>
    <row r="9">
      <c r="A9" s="14" t="inlineStr">
        <is>
          <t>16,00,000 - 20,00,000</t>
        </is>
      </c>
      <c r="B9" s="14" t="inlineStr">
        <is>
          <t>20%</t>
        </is>
      </c>
    </row>
    <row r="10">
      <c r="A10" s="14" t="inlineStr">
        <is>
          <t>20,00,000 - 24,00,000</t>
        </is>
      </c>
      <c r="B10" s="14" t="inlineStr">
        <is>
          <t>25%</t>
        </is>
      </c>
    </row>
    <row r="11">
      <c r="A11" s="14" t="inlineStr">
        <is>
          <t>Above 24,00,000</t>
        </is>
      </c>
      <c r="B11" s="14" t="inlineStr">
        <is>
          <t>30%</t>
        </is>
      </c>
    </row>
    <row r="13">
      <c r="A13" s="13" t="inlineStr">
        <is>
          <t>Old Tax Regime  -  by age category</t>
        </is>
      </c>
    </row>
    <row r="14">
      <c r="A14" s="3" t="inlineStr">
        <is>
          <t>Income Slab (Rs)</t>
        </is>
      </c>
      <c r="B14" s="3" t="inlineStr">
        <is>
          <t>Below 60</t>
        </is>
      </c>
      <c r="C14" s="3" t="inlineStr">
        <is>
          <t>60-80 (Senior)</t>
        </is>
      </c>
      <c r="D14" s="3" t="inlineStr">
        <is>
          <t>80+ (Super Senior)</t>
        </is>
      </c>
    </row>
    <row r="15">
      <c r="A15" s="14" t="inlineStr">
        <is>
          <t>0 - 2,50,000</t>
        </is>
      </c>
      <c r="B15" s="14" t="inlineStr">
        <is>
          <t>0%</t>
        </is>
      </c>
      <c r="C15" s="14" t="inlineStr"/>
      <c r="D15" s="14" t="inlineStr"/>
    </row>
    <row r="16">
      <c r="A16" s="14" t="inlineStr">
        <is>
          <t>2,50,000 - 3,00,000</t>
        </is>
      </c>
      <c r="B16" s="14" t="inlineStr">
        <is>
          <t>5%</t>
        </is>
      </c>
      <c r="C16" s="14" t="inlineStr">
        <is>
          <t>0%</t>
        </is>
      </c>
      <c r="D16" s="14" t="inlineStr"/>
    </row>
    <row r="17">
      <c r="A17" s="14" t="inlineStr">
        <is>
          <t>3,00,000 - 5,00,000</t>
        </is>
      </c>
      <c r="B17" s="14" t="inlineStr">
        <is>
          <t>5%</t>
        </is>
      </c>
      <c r="C17" s="14" t="inlineStr">
        <is>
          <t>5%</t>
        </is>
      </c>
      <c r="D17" s="14" t="inlineStr">
        <is>
          <t>0%</t>
        </is>
      </c>
    </row>
    <row r="18">
      <c r="A18" s="14" t="inlineStr">
        <is>
          <t>5,00,000 - 10,00,000</t>
        </is>
      </c>
      <c r="B18" s="14" t="inlineStr">
        <is>
          <t>20%</t>
        </is>
      </c>
      <c r="C18" s="14" t="inlineStr">
        <is>
          <t>20%</t>
        </is>
      </c>
      <c r="D18" s="14" t="inlineStr">
        <is>
          <t>20%</t>
        </is>
      </c>
    </row>
    <row r="19">
      <c r="A19" s="14" t="inlineStr">
        <is>
          <t>Above 10,00,000</t>
        </is>
      </c>
      <c r="B19" s="14" t="inlineStr">
        <is>
          <t>30%</t>
        </is>
      </c>
      <c r="C19" s="14" t="inlineStr">
        <is>
          <t>30%</t>
        </is>
      </c>
      <c r="D19" s="14" t="inlineStr">
        <is>
          <t>30%</t>
        </is>
      </c>
    </row>
    <row r="22">
      <c r="A22" s="13" t="inlineStr">
        <is>
          <t>Key Rules</t>
        </is>
      </c>
    </row>
    <row r="23" ht="30" customHeight="1">
      <c r="A23" s="13" t="inlineStr">
        <is>
          <t>Standard Deduction</t>
        </is>
      </c>
      <c r="B23" s="15" t="inlineStr">
        <is>
          <t>Rs 75,000 (new regime, salaried/pensioner) | Rs 50,000 (old regime, salaried/pensioner)</t>
        </is>
      </c>
    </row>
    <row r="24" ht="30" customHeight="1">
      <c r="A24" s="13" t="inlineStr">
        <is>
          <t>Section 87A Rebate  -  New Regime</t>
        </is>
      </c>
      <c r="B24" s="15" t="inlineStr">
        <is>
          <t>Full rebate (tax = 0) if taxable income up to Rs 12,00,000, plus marginal relief above it</t>
        </is>
      </c>
    </row>
    <row r="25" ht="30" customHeight="1">
      <c r="A25" s="13" t="inlineStr">
        <is>
          <t>Section 87A Rebate  -  Old Regime</t>
        </is>
      </c>
      <c r="B25" s="15" t="inlineStr">
        <is>
          <t>Full rebate (tax = 0) if taxable income up to Rs 5,00,000. No marginal relief above it</t>
        </is>
      </c>
    </row>
    <row r="26" ht="30" customHeight="1">
      <c r="A26" s="13" t="inlineStr">
        <is>
          <t>Surcharge</t>
        </is>
      </c>
      <c r="B26" s="15" t="inlineStr">
        <is>
          <t>10% above Rs 50L | 15% above Rs 1Cr | 25% above Rs 2Cr | 37% above Rs 5Cr (old regime only; new regime caps at 25%)</t>
        </is>
      </c>
    </row>
    <row r="27" ht="30" customHeight="1">
      <c r="A27" s="13" t="inlineStr">
        <is>
          <t>Health &amp; Education Cess</t>
        </is>
      </c>
      <c r="B27" s="15" t="inlineStr">
        <is>
          <t>4% on tax + surcharge, both regimes</t>
        </is>
      </c>
    </row>
  </sheetData>
  <mergeCells count="6">
    <mergeCell ref="A1:D1"/>
    <mergeCell ref="B23:D23"/>
    <mergeCell ref="B26:D26"/>
    <mergeCell ref="B27:D27"/>
    <mergeCell ref="B25:D25"/>
    <mergeCell ref="B24:D24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B9"/>
  <sheetViews>
    <sheetView showGridLines="0"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4" customWidth="1" min="1" max="1"/>
    <col width="13" customWidth="1" min="2" max="2"/>
    <col width="13" customWidth="1" min="3" max="3"/>
    <col width="13" customWidth="1" min="4" max="4"/>
    <col width="13" customWidth="1" min="5" max="5"/>
    <col width="13" customWidth="1" min="6" max="6"/>
    <col width="13" customWidth="1" min="7" max="7"/>
    <col width="13" customWidth="1" min="8" max="8"/>
    <col width="13" customWidth="1" min="9" max="9"/>
    <col width="13" customWidth="1" min="10" max="10"/>
    <col width="13" customWidth="1" min="11" max="11"/>
    <col width="13" customWidth="1" min="12" max="12"/>
    <col width="13" customWidth="1" min="13" max="13"/>
    <col width="13" customWidth="1" min="14" max="14"/>
    <col width="13" customWidth="1" min="15" max="15"/>
    <col width="13" customWidth="1" min="16" max="16"/>
    <col width="13" customWidth="1" min="17" max="17"/>
    <col width="13" customWidth="1" min="18" max="18"/>
    <col width="13" customWidth="1" min="19" max="19"/>
    <col width="13" customWidth="1" min="20" max="20"/>
    <col width="13" customWidth="1" min="21" max="21"/>
    <col width="13" customWidth="1" min="22" max="22"/>
    <col width="13" customWidth="1" min="23" max="23"/>
    <col width="13" customWidth="1" min="24" max="24"/>
    <col width="13" customWidth="1" min="25" max="25"/>
    <col width="13" customWidth="1" min="26" max="26"/>
    <col width="13" customWidth="1" min="27" max="27"/>
    <col width="13" customWidth="1" min="28" max="28"/>
  </cols>
  <sheetData>
    <row r="1" ht="45" customHeight="1">
      <c r="A1" s="16" t="inlineStr">
        <is>
          <t>Example</t>
        </is>
      </c>
      <c r="B1" s="16" t="inlineStr">
        <is>
          <t>Salaried?</t>
        </is>
      </c>
      <c r="C1" s="16" t="inlineStr">
        <is>
          <t>Age</t>
        </is>
      </c>
      <c r="D1" s="16" t="inlineStr">
        <is>
          <t>Gross Income</t>
        </is>
      </c>
      <c r="E1" s="16" t="inlineStr">
        <is>
          <t>80C</t>
        </is>
      </c>
      <c r="F1" s="16" t="inlineStr">
        <is>
          <t>80D</t>
        </is>
      </c>
      <c r="G1" s="16" t="inlineStr">
        <is>
          <t>HRA</t>
        </is>
      </c>
      <c r="H1" s="16" t="inlineStr">
        <is>
          <t>Home Loan Int.</t>
        </is>
      </c>
      <c r="I1" s="16" t="inlineStr">
        <is>
          <t>NPS</t>
        </is>
      </c>
      <c r="J1" s="16" t="inlineStr">
        <is>
          <t>Other Ded.</t>
        </is>
      </c>
      <c r="K1" s="16" t="inlineStr">
        <is>
          <t>Old: Std Ded</t>
        </is>
      </c>
      <c r="L1" s="16" t="inlineStr">
        <is>
          <t>Old: Other Ded</t>
        </is>
      </c>
      <c r="M1" s="16" t="inlineStr">
        <is>
          <t>Old: Taxable</t>
        </is>
      </c>
      <c r="N1" s="16" t="inlineStr">
        <is>
          <t>Old: Tax b/f Rebate</t>
        </is>
      </c>
      <c r="O1" s="16" t="inlineStr">
        <is>
          <t>Old: 87A Rebate</t>
        </is>
      </c>
      <c r="P1" s="16" t="inlineStr">
        <is>
          <t>Old: Tax After Rebate</t>
        </is>
      </c>
      <c r="Q1" s="16" t="inlineStr">
        <is>
          <t>Old: Surcharge</t>
        </is>
      </c>
      <c r="R1" s="16" t="inlineStr">
        <is>
          <t>Old: Cess</t>
        </is>
      </c>
      <c r="S1" s="16" t="inlineStr">
        <is>
          <t>Old: TOTAL TAX</t>
        </is>
      </c>
      <c r="T1" s="16" t="inlineStr">
        <is>
          <t>New: Std Ded</t>
        </is>
      </c>
      <c r="U1" s="16" t="inlineStr">
        <is>
          <t>New: Taxable</t>
        </is>
      </c>
      <c r="V1" s="16" t="inlineStr">
        <is>
          <t>New: Tax b/f Rebate</t>
        </is>
      </c>
      <c r="W1" s="16" t="inlineStr">
        <is>
          <t>New: 87A Rebate</t>
        </is>
      </c>
      <c r="X1" s="16" t="inlineStr">
        <is>
          <t>New: Tax After Rebate</t>
        </is>
      </c>
      <c r="Y1" s="16" t="inlineStr">
        <is>
          <t>New: Surcharge</t>
        </is>
      </c>
      <c r="Z1" s="16" t="inlineStr">
        <is>
          <t>New: Cess</t>
        </is>
      </c>
      <c r="AA1" s="16" t="inlineStr">
        <is>
          <t>New: TOTAL TAX</t>
        </is>
      </c>
      <c r="AB1" s="16" t="inlineStr">
        <is>
          <t>Better Regime</t>
        </is>
      </c>
    </row>
    <row r="2">
      <c r="A2" t="inlineStr">
        <is>
          <t>7L salary, no deductions</t>
        </is>
      </c>
      <c r="B2" s="17" t="inlineStr">
        <is>
          <t>Yes</t>
        </is>
      </c>
      <c r="C2" s="17" t="inlineStr">
        <is>
          <t>Below 60</t>
        </is>
      </c>
      <c r="D2" s="17" t="n">
        <v>700000</v>
      </c>
      <c r="E2" s="17" t="n">
        <v>0</v>
      </c>
      <c r="F2" s="17" t="n">
        <v>0</v>
      </c>
      <c r="G2" s="17" t="n">
        <v>0</v>
      </c>
      <c r="H2" s="17" t="n">
        <v>0</v>
      </c>
      <c r="I2" s="17" t="n">
        <v>0</v>
      </c>
      <c r="J2" s="17" t="n">
        <v>0</v>
      </c>
      <c r="K2" s="18">
        <f>IF(B2="Yes",50000,0)</f>
        <v/>
      </c>
      <c r="L2" s="18">
        <f>MIN(E2,150000)+F2+G2+MIN(H2,200000)+MIN(I2,50000)+J2</f>
        <v/>
      </c>
      <c r="M2" s="18">
        <f>MAX(0,D2-K2-L2)</f>
        <v/>
      </c>
      <c r="N2" s="18">
        <f>IF(C2="80+ (Super Senior)",IF(M2&lt;=500000,0,IF(M2&lt;=1000000,(M2-500000)*0.2,100000+(M2-1000000)*0.3)),IF(C2="60-80 (Senior)",IF(M2&lt;=300000,0,IF(M2&lt;=500000,(M2-300000)*0.05,IF(M2&lt;=1000000,10000+(M2-500000)*0.2,110000+(M2-1000000)*0.3))),IF(M2&lt;=250000,0,IF(M2&lt;=500000,(M2-250000)*0.05,IF(M2&lt;=1000000,12500+(M2-500000)*0.2,112500+(M2-1000000)*0.3)))))</f>
        <v/>
      </c>
      <c r="O2" s="18">
        <f>IF(M2&lt;=500000,MIN(N2,12500),0)</f>
        <v/>
      </c>
      <c r="P2" s="18">
        <f>N2-O2</f>
        <v/>
      </c>
      <c r="Q2" s="18">
        <f>IF(M2&gt;50000000,0.37,IF(M2&gt;20000000,0.25,IF(M2&gt;10000000,0.15,IF(M2&gt;5000000,0.1,0))))*P2</f>
        <v/>
      </c>
      <c r="R2" s="18">
        <f>(P2+Q2)*0.04</f>
        <v/>
      </c>
      <c r="S2" s="19">
        <f>P2+Q2+R2</f>
        <v/>
      </c>
      <c r="T2" s="18">
        <f>IF(B2="Yes",75000,0)</f>
        <v/>
      </c>
      <c r="U2" s="18">
        <f>MAX(0,D2-T2)</f>
        <v/>
      </c>
      <c r="V2" s="18">
        <f>IF(U2&lt;=400000,0,IF(U2&lt;=800000,(U2-400000)*0.05,IF(U2&lt;=1200000,20000+(U2-800000)*0.1,IF(U2&lt;=1600000,60000+(U2-1200000)*0.15,IF(U2&lt;=2000000,120000+(U2-1600000)*0.2,IF(U2&lt;=2400000,200000+(U2-2000000)*0.25,300000+(U2-2400000)*0.3))))))</f>
        <v/>
      </c>
      <c r="W2" s="18">
        <f>IF(U2&lt;=1200000,MIN(V2,60000),MAX(0,V2-(U2-1200000)))</f>
        <v/>
      </c>
      <c r="X2" s="18">
        <f>V2-W2</f>
        <v/>
      </c>
      <c r="Y2" s="18">
        <f>IF(U2&gt;20000000,0.25,IF(U2&gt;10000000,0.15,IF(U2&gt;5000000,0.1,0)))*X2</f>
        <v/>
      </c>
      <c r="Z2" s="18">
        <f>(X2+Y2)*0.04</f>
        <v/>
      </c>
      <c r="AA2" s="19">
        <f>X2+Y2+Z2</f>
        <v/>
      </c>
      <c r="AB2" s="13">
        <f>IF(AA2&lt;S2,"New saves Rs "&amp;TEXT(S2-AA2,"#,##,##0"),IF(S2&lt;AA2,"Old saves Rs "&amp;TEXT(AA2-S2,"#,##,##0"),"Tie"))</f>
        <v/>
      </c>
    </row>
    <row r="3">
      <c r="A3" t="inlineStr">
        <is>
          <t>12.75L salary, no deductions (new-regime zero-tax point)</t>
        </is>
      </c>
      <c r="B3" s="17" t="inlineStr">
        <is>
          <t>Yes</t>
        </is>
      </c>
      <c r="C3" s="17" t="inlineStr">
        <is>
          <t>Below 60</t>
        </is>
      </c>
      <c r="D3" s="17" t="n">
        <v>1275000</v>
      </c>
      <c r="E3" s="17" t="n">
        <v>0</v>
      </c>
      <c r="F3" s="17" t="n">
        <v>0</v>
      </c>
      <c r="G3" s="17" t="n">
        <v>0</v>
      </c>
      <c r="H3" s="17" t="n">
        <v>0</v>
      </c>
      <c r="I3" s="17" t="n">
        <v>0</v>
      </c>
      <c r="J3" s="17" t="n">
        <v>0</v>
      </c>
      <c r="K3" s="18">
        <f>IF(B3="Yes",50000,0)</f>
        <v/>
      </c>
      <c r="L3" s="18">
        <f>MIN(E3,150000)+F3+G3+MIN(H3,200000)+MIN(I3,50000)+J3</f>
        <v/>
      </c>
      <c r="M3" s="18">
        <f>MAX(0,D3-K3-L3)</f>
        <v/>
      </c>
      <c r="N3" s="18">
        <f>IF(C3="80+ (Super Senior)",IF(M3&lt;=500000,0,IF(M3&lt;=1000000,(M3-500000)*0.2,100000+(M3-1000000)*0.3)),IF(C3="60-80 (Senior)",IF(M3&lt;=300000,0,IF(M3&lt;=500000,(M3-300000)*0.05,IF(M3&lt;=1000000,10000+(M3-500000)*0.2,110000+(M3-1000000)*0.3))),IF(M3&lt;=250000,0,IF(M3&lt;=500000,(M3-250000)*0.05,IF(M3&lt;=1000000,12500+(M3-500000)*0.2,112500+(M3-1000000)*0.3)))))</f>
        <v/>
      </c>
      <c r="O3" s="18">
        <f>IF(M3&lt;=500000,MIN(N3,12500),0)</f>
        <v/>
      </c>
      <c r="P3" s="18">
        <f>N3-O3</f>
        <v/>
      </c>
      <c r="Q3" s="18">
        <f>IF(M3&gt;50000000,0.37,IF(M3&gt;20000000,0.25,IF(M3&gt;10000000,0.15,IF(M3&gt;5000000,0.1,0))))*P3</f>
        <v/>
      </c>
      <c r="R3" s="18">
        <f>(P3+Q3)*0.04</f>
        <v/>
      </c>
      <c r="S3" s="19">
        <f>P3+Q3+R3</f>
        <v/>
      </c>
      <c r="T3" s="18">
        <f>IF(B3="Yes",75000,0)</f>
        <v/>
      </c>
      <c r="U3" s="18">
        <f>MAX(0,D3-T3)</f>
        <v/>
      </c>
      <c r="V3" s="18">
        <f>IF(U3&lt;=400000,0,IF(U3&lt;=800000,(U3-400000)*0.05,IF(U3&lt;=1200000,20000+(U3-800000)*0.1,IF(U3&lt;=1600000,60000+(U3-1200000)*0.15,IF(U3&lt;=2000000,120000+(U3-1600000)*0.2,IF(U3&lt;=2400000,200000+(U3-2000000)*0.25,300000+(U3-2400000)*0.3))))))</f>
        <v/>
      </c>
      <c r="W3" s="18">
        <f>IF(U3&lt;=1200000,MIN(V3,60000),MAX(0,V3-(U3-1200000)))</f>
        <v/>
      </c>
      <c r="X3" s="18">
        <f>V3-W3</f>
        <v/>
      </c>
      <c r="Y3" s="18">
        <f>IF(U3&gt;20000000,0.25,IF(U3&gt;10000000,0.15,IF(U3&gt;5000000,0.1,0)))*X3</f>
        <v/>
      </c>
      <c r="Z3" s="18">
        <f>(X3+Y3)*0.04</f>
        <v/>
      </c>
      <c r="AA3" s="19">
        <f>X3+Y3+Z3</f>
        <v/>
      </c>
      <c r="AB3" s="13">
        <f>IF(AA3&lt;S3,"New saves Rs "&amp;TEXT(S3-AA3,"#,##,##0"),IF(S3&lt;AA3,"Old saves Rs "&amp;TEXT(AA3-S3,"#,##,##0"),"Tie"))</f>
        <v/>
      </c>
    </row>
    <row r="4">
      <c r="A4" t="inlineStr">
        <is>
          <t>13L salary, marginal relief demo</t>
        </is>
      </c>
      <c r="B4" s="17" t="inlineStr">
        <is>
          <t>Yes</t>
        </is>
      </c>
      <c r="C4" s="17" t="inlineStr">
        <is>
          <t>Below 60</t>
        </is>
      </c>
      <c r="D4" s="17" t="n">
        <v>1300000</v>
      </c>
      <c r="E4" s="17" t="n">
        <v>0</v>
      </c>
      <c r="F4" s="17" t="n">
        <v>0</v>
      </c>
      <c r="G4" s="17" t="n">
        <v>0</v>
      </c>
      <c r="H4" s="17" t="n">
        <v>0</v>
      </c>
      <c r="I4" s="17" t="n">
        <v>0</v>
      </c>
      <c r="J4" s="17" t="n">
        <v>0</v>
      </c>
      <c r="K4" s="18">
        <f>IF(B4="Yes",50000,0)</f>
        <v/>
      </c>
      <c r="L4" s="18">
        <f>MIN(E4,150000)+F4+G4+MIN(H4,200000)+MIN(I4,50000)+J4</f>
        <v/>
      </c>
      <c r="M4" s="18">
        <f>MAX(0,D4-K4-L4)</f>
        <v/>
      </c>
      <c r="N4" s="18">
        <f>IF(C4="80+ (Super Senior)",IF(M4&lt;=500000,0,IF(M4&lt;=1000000,(M4-500000)*0.2,100000+(M4-1000000)*0.3)),IF(C4="60-80 (Senior)",IF(M4&lt;=300000,0,IF(M4&lt;=500000,(M4-300000)*0.05,IF(M4&lt;=1000000,10000+(M4-500000)*0.2,110000+(M4-1000000)*0.3))),IF(M4&lt;=250000,0,IF(M4&lt;=500000,(M4-250000)*0.05,IF(M4&lt;=1000000,12500+(M4-500000)*0.2,112500+(M4-1000000)*0.3)))))</f>
        <v/>
      </c>
      <c r="O4" s="18">
        <f>IF(M4&lt;=500000,MIN(N4,12500),0)</f>
        <v/>
      </c>
      <c r="P4" s="18">
        <f>N4-O4</f>
        <v/>
      </c>
      <c r="Q4" s="18">
        <f>IF(M4&gt;50000000,0.37,IF(M4&gt;20000000,0.25,IF(M4&gt;10000000,0.15,IF(M4&gt;5000000,0.1,0))))*P4</f>
        <v/>
      </c>
      <c r="R4" s="18">
        <f>(P4+Q4)*0.04</f>
        <v/>
      </c>
      <c r="S4" s="19">
        <f>P4+Q4+R4</f>
        <v/>
      </c>
      <c r="T4" s="18">
        <f>IF(B4="Yes",75000,0)</f>
        <v/>
      </c>
      <c r="U4" s="18">
        <f>MAX(0,D4-T4)</f>
        <v/>
      </c>
      <c r="V4" s="18">
        <f>IF(U4&lt;=400000,0,IF(U4&lt;=800000,(U4-400000)*0.05,IF(U4&lt;=1200000,20000+(U4-800000)*0.1,IF(U4&lt;=1600000,60000+(U4-1200000)*0.15,IF(U4&lt;=2000000,120000+(U4-1600000)*0.2,IF(U4&lt;=2400000,200000+(U4-2000000)*0.25,300000+(U4-2400000)*0.3))))))</f>
        <v/>
      </c>
      <c r="W4" s="18">
        <f>IF(U4&lt;=1200000,MIN(V4,60000),MAX(0,V4-(U4-1200000)))</f>
        <v/>
      </c>
      <c r="X4" s="18">
        <f>V4-W4</f>
        <v/>
      </c>
      <c r="Y4" s="18">
        <f>IF(U4&gt;20000000,0.25,IF(U4&gt;10000000,0.15,IF(U4&gt;5000000,0.1,0)))*X4</f>
        <v/>
      </c>
      <c r="Z4" s="18">
        <f>(X4+Y4)*0.04</f>
        <v/>
      </c>
      <c r="AA4" s="19">
        <f>X4+Y4+Z4</f>
        <v/>
      </c>
      <c r="AB4" s="13">
        <f>IF(AA4&lt;S4,"New saves Rs "&amp;TEXT(S4-AA4,"#,##,##0"),IF(S4&lt;AA4,"Old saves Rs "&amp;TEXT(AA4-S4,"#,##,##0"),"Tie"))</f>
        <v/>
      </c>
    </row>
    <row r="5">
      <c r="A5" t="inlineStr">
        <is>
          <t>25L salary, 80C+80D+home loan claimed</t>
        </is>
      </c>
      <c r="B5" s="17" t="inlineStr">
        <is>
          <t>Yes</t>
        </is>
      </c>
      <c r="C5" s="17" t="inlineStr">
        <is>
          <t>Below 60</t>
        </is>
      </c>
      <c r="D5" s="17" t="n">
        <v>2500000</v>
      </c>
      <c r="E5" s="17" t="n">
        <v>150000</v>
      </c>
      <c r="F5" s="17" t="n">
        <v>25000</v>
      </c>
      <c r="G5" s="17" t="n">
        <v>0</v>
      </c>
      <c r="H5" s="17" t="n">
        <v>200000</v>
      </c>
      <c r="I5" s="17" t="n">
        <v>0</v>
      </c>
      <c r="J5" s="17" t="n">
        <v>0</v>
      </c>
      <c r="K5" s="18">
        <f>IF(B5="Yes",50000,0)</f>
        <v/>
      </c>
      <c r="L5" s="18">
        <f>MIN(E5,150000)+F5+G5+MIN(H5,200000)+MIN(I5,50000)+J5</f>
        <v/>
      </c>
      <c r="M5" s="18">
        <f>MAX(0,D5-K5-L5)</f>
        <v/>
      </c>
      <c r="N5" s="18">
        <f>IF(C5="80+ (Super Senior)",IF(M5&lt;=500000,0,IF(M5&lt;=1000000,(M5-500000)*0.2,100000+(M5-1000000)*0.3)),IF(C5="60-80 (Senior)",IF(M5&lt;=300000,0,IF(M5&lt;=500000,(M5-300000)*0.05,IF(M5&lt;=1000000,10000+(M5-500000)*0.2,110000+(M5-1000000)*0.3))),IF(M5&lt;=250000,0,IF(M5&lt;=500000,(M5-250000)*0.05,IF(M5&lt;=1000000,12500+(M5-500000)*0.2,112500+(M5-1000000)*0.3)))))</f>
        <v/>
      </c>
      <c r="O5" s="18">
        <f>IF(M5&lt;=500000,MIN(N5,12500),0)</f>
        <v/>
      </c>
      <c r="P5" s="18">
        <f>N5-O5</f>
        <v/>
      </c>
      <c r="Q5" s="18">
        <f>IF(M5&gt;50000000,0.37,IF(M5&gt;20000000,0.25,IF(M5&gt;10000000,0.15,IF(M5&gt;5000000,0.1,0))))*P5</f>
        <v/>
      </c>
      <c r="R5" s="18">
        <f>(P5+Q5)*0.04</f>
        <v/>
      </c>
      <c r="S5" s="19">
        <f>P5+Q5+R5</f>
        <v/>
      </c>
      <c r="T5" s="18">
        <f>IF(B5="Yes",75000,0)</f>
        <v/>
      </c>
      <c r="U5" s="18">
        <f>MAX(0,D5-T5)</f>
        <v/>
      </c>
      <c r="V5" s="18">
        <f>IF(U5&lt;=400000,0,IF(U5&lt;=800000,(U5-400000)*0.05,IF(U5&lt;=1200000,20000+(U5-800000)*0.1,IF(U5&lt;=1600000,60000+(U5-1200000)*0.15,IF(U5&lt;=2000000,120000+(U5-1600000)*0.2,IF(U5&lt;=2400000,200000+(U5-2000000)*0.25,300000+(U5-2400000)*0.3))))))</f>
        <v/>
      </c>
      <c r="W5" s="18">
        <f>IF(U5&lt;=1200000,MIN(V5,60000),MAX(0,V5-(U5-1200000)))</f>
        <v/>
      </c>
      <c r="X5" s="18">
        <f>V5-W5</f>
        <v/>
      </c>
      <c r="Y5" s="18">
        <f>IF(U5&gt;20000000,0.25,IF(U5&gt;10000000,0.15,IF(U5&gt;5000000,0.1,0)))*X5</f>
        <v/>
      </c>
      <c r="Z5" s="18">
        <f>(X5+Y5)*0.04</f>
        <v/>
      </c>
      <c r="AA5" s="19">
        <f>X5+Y5+Z5</f>
        <v/>
      </c>
      <c r="AB5" s="13">
        <f>IF(AA5&lt;S5,"New saves Rs "&amp;TEXT(S5-AA5,"#,##,##0"),IF(S5&lt;AA5,"Old saves Rs "&amp;TEXT(AA5-S5,"#,##,##0"),"Tie"))</f>
        <v/>
      </c>
    </row>
    <row r="6">
      <c r="A6" t="inlineStr">
        <is>
          <t>5.5L salary  -  old-regime rebate cliff (just under)</t>
        </is>
      </c>
      <c r="B6" s="17" t="inlineStr">
        <is>
          <t>Yes</t>
        </is>
      </c>
      <c r="C6" s="17" t="inlineStr">
        <is>
          <t>Below 60</t>
        </is>
      </c>
      <c r="D6" s="17" t="n">
        <v>550000</v>
      </c>
      <c r="E6" s="17" t="n">
        <v>0</v>
      </c>
      <c r="F6" s="17" t="n">
        <v>0</v>
      </c>
      <c r="G6" s="17" t="n">
        <v>0</v>
      </c>
      <c r="H6" s="17" t="n">
        <v>0</v>
      </c>
      <c r="I6" s="17" t="n">
        <v>0</v>
      </c>
      <c r="J6" s="17" t="n">
        <v>0</v>
      </c>
      <c r="K6" s="18">
        <f>IF(B6="Yes",50000,0)</f>
        <v/>
      </c>
      <c r="L6" s="18">
        <f>MIN(E6,150000)+F6+G6+MIN(H6,200000)+MIN(I6,50000)+J6</f>
        <v/>
      </c>
      <c r="M6" s="18">
        <f>MAX(0,D6-K6-L6)</f>
        <v/>
      </c>
      <c r="N6" s="18">
        <f>IF(C6="80+ (Super Senior)",IF(M6&lt;=500000,0,IF(M6&lt;=1000000,(M6-500000)*0.2,100000+(M6-1000000)*0.3)),IF(C6="60-80 (Senior)",IF(M6&lt;=300000,0,IF(M6&lt;=500000,(M6-300000)*0.05,IF(M6&lt;=1000000,10000+(M6-500000)*0.2,110000+(M6-1000000)*0.3))),IF(M6&lt;=250000,0,IF(M6&lt;=500000,(M6-250000)*0.05,IF(M6&lt;=1000000,12500+(M6-500000)*0.2,112500+(M6-1000000)*0.3)))))</f>
        <v/>
      </c>
      <c r="O6" s="18">
        <f>IF(M6&lt;=500000,MIN(N6,12500),0)</f>
        <v/>
      </c>
      <c r="P6" s="18">
        <f>N6-O6</f>
        <v/>
      </c>
      <c r="Q6" s="18">
        <f>IF(M6&gt;50000000,0.37,IF(M6&gt;20000000,0.25,IF(M6&gt;10000000,0.15,IF(M6&gt;5000000,0.1,0))))*P6</f>
        <v/>
      </c>
      <c r="R6" s="18">
        <f>(P6+Q6)*0.04</f>
        <v/>
      </c>
      <c r="S6" s="19">
        <f>P6+Q6+R6</f>
        <v/>
      </c>
      <c r="T6" s="18">
        <f>IF(B6="Yes",75000,0)</f>
        <v/>
      </c>
      <c r="U6" s="18">
        <f>MAX(0,D6-T6)</f>
        <v/>
      </c>
      <c r="V6" s="18">
        <f>IF(U6&lt;=400000,0,IF(U6&lt;=800000,(U6-400000)*0.05,IF(U6&lt;=1200000,20000+(U6-800000)*0.1,IF(U6&lt;=1600000,60000+(U6-1200000)*0.15,IF(U6&lt;=2000000,120000+(U6-1600000)*0.2,IF(U6&lt;=2400000,200000+(U6-2000000)*0.25,300000+(U6-2400000)*0.3))))))</f>
        <v/>
      </c>
      <c r="W6" s="18">
        <f>IF(U6&lt;=1200000,MIN(V6,60000),MAX(0,V6-(U6-1200000)))</f>
        <v/>
      </c>
      <c r="X6" s="18">
        <f>V6-W6</f>
        <v/>
      </c>
      <c r="Y6" s="18">
        <f>IF(U6&gt;20000000,0.25,IF(U6&gt;10000000,0.15,IF(U6&gt;5000000,0.1,0)))*X6</f>
        <v/>
      </c>
      <c r="Z6" s="18">
        <f>(X6+Y6)*0.04</f>
        <v/>
      </c>
      <c r="AA6" s="19">
        <f>X6+Y6+Z6</f>
        <v/>
      </c>
      <c r="AB6" s="13">
        <f>IF(AA6&lt;S6,"New saves Rs "&amp;TEXT(S6-AA6,"#,##,##0"),IF(S6&lt;AA6,"Old saves Rs "&amp;TEXT(AA6-S6,"#,##,##0"),"Tie"))</f>
        <v/>
      </c>
    </row>
    <row r="7">
      <c r="A7" t="inlineStr">
        <is>
          <t>5.6L salary  -  old-regime rebate cliff (just over)</t>
        </is>
      </c>
      <c r="B7" s="17" t="inlineStr">
        <is>
          <t>Yes</t>
        </is>
      </c>
      <c r="C7" s="17" t="inlineStr">
        <is>
          <t>Below 60</t>
        </is>
      </c>
      <c r="D7" s="17" t="n">
        <v>560000</v>
      </c>
      <c r="E7" s="17" t="n">
        <v>0</v>
      </c>
      <c r="F7" s="17" t="n">
        <v>0</v>
      </c>
      <c r="G7" s="17" t="n">
        <v>0</v>
      </c>
      <c r="H7" s="17" t="n">
        <v>0</v>
      </c>
      <c r="I7" s="17" t="n">
        <v>0</v>
      </c>
      <c r="J7" s="17" t="n">
        <v>0</v>
      </c>
      <c r="K7" s="18">
        <f>IF(B7="Yes",50000,0)</f>
        <v/>
      </c>
      <c r="L7" s="18">
        <f>MIN(E7,150000)+F7+G7+MIN(H7,200000)+MIN(I7,50000)+J7</f>
        <v/>
      </c>
      <c r="M7" s="18">
        <f>MAX(0,D7-K7-L7)</f>
        <v/>
      </c>
      <c r="N7" s="18">
        <f>IF(C7="80+ (Super Senior)",IF(M7&lt;=500000,0,IF(M7&lt;=1000000,(M7-500000)*0.2,100000+(M7-1000000)*0.3)),IF(C7="60-80 (Senior)",IF(M7&lt;=300000,0,IF(M7&lt;=500000,(M7-300000)*0.05,IF(M7&lt;=1000000,10000+(M7-500000)*0.2,110000+(M7-1000000)*0.3))),IF(M7&lt;=250000,0,IF(M7&lt;=500000,(M7-250000)*0.05,IF(M7&lt;=1000000,12500+(M7-500000)*0.2,112500+(M7-1000000)*0.3)))))</f>
        <v/>
      </c>
      <c r="O7" s="18">
        <f>IF(M7&lt;=500000,MIN(N7,12500),0)</f>
        <v/>
      </c>
      <c r="P7" s="18">
        <f>N7-O7</f>
        <v/>
      </c>
      <c r="Q7" s="18">
        <f>IF(M7&gt;50000000,0.37,IF(M7&gt;20000000,0.25,IF(M7&gt;10000000,0.15,IF(M7&gt;5000000,0.1,0))))*P7</f>
        <v/>
      </c>
      <c r="R7" s="18">
        <f>(P7+Q7)*0.04</f>
        <v/>
      </c>
      <c r="S7" s="19">
        <f>P7+Q7+R7</f>
        <v/>
      </c>
      <c r="T7" s="18">
        <f>IF(B7="Yes",75000,0)</f>
        <v/>
      </c>
      <c r="U7" s="18">
        <f>MAX(0,D7-T7)</f>
        <v/>
      </c>
      <c r="V7" s="18">
        <f>IF(U7&lt;=400000,0,IF(U7&lt;=800000,(U7-400000)*0.05,IF(U7&lt;=1200000,20000+(U7-800000)*0.1,IF(U7&lt;=1600000,60000+(U7-1200000)*0.15,IF(U7&lt;=2000000,120000+(U7-1600000)*0.2,IF(U7&lt;=2400000,200000+(U7-2000000)*0.25,300000+(U7-2400000)*0.3))))))</f>
        <v/>
      </c>
      <c r="W7" s="18">
        <f>IF(U7&lt;=1200000,MIN(V7,60000),MAX(0,V7-(U7-1200000)))</f>
        <v/>
      </c>
      <c r="X7" s="18">
        <f>V7-W7</f>
        <v/>
      </c>
      <c r="Y7" s="18">
        <f>IF(U7&gt;20000000,0.25,IF(U7&gt;10000000,0.15,IF(U7&gt;5000000,0.1,0)))*X7</f>
        <v/>
      </c>
      <c r="Z7" s="18">
        <f>(X7+Y7)*0.04</f>
        <v/>
      </c>
      <c r="AA7" s="19">
        <f>X7+Y7+Z7</f>
        <v/>
      </c>
      <c r="AB7" s="13">
        <f>IF(AA7&lt;S7,"New saves Rs "&amp;TEXT(S7-AA7,"#,##,##0"),IF(S7&lt;AA7,"Old saves Rs "&amp;TEXT(AA7-S7,"#,##,##0"),"Tie"))</f>
        <v/>
      </c>
    </row>
    <row r="8">
      <c r="A8" t="inlineStr">
        <is>
          <t>Senior citizen (65y), 9L salary</t>
        </is>
      </c>
      <c r="B8" s="17" t="inlineStr">
        <is>
          <t>Yes</t>
        </is>
      </c>
      <c r="C8" s="17" t="inlineStr">
        <is>
          <t>60-80 (Senior)</t>
        </is>
      </c>
      <c r="D8" s="17" t="n">
        <v>900000</v>
      </c>
      <c r="E8" s="17" t="n">
        <v>100000</v>
      </c>
      <c r="F8" s="17" t="n">
        <v>50000</v>
      </c>
      <c r="G8" s="17" t="n">
        <v>0</v>
      </c>
      <c r="H8" s="17" t="n">
        <v>0</v>
      </c>
      <c r="I8" s="17" t="n">
        <v>0</v>
      </c>
      <c r="J8" s="17" t="n">
        <v>0</v>
      </c>
      <c r="K8" s="18">
        <f>IF(B8="Yes",50000,0)</f>
        <v/>
      </c>
      <c r="L8" s="18">
        <f>MIN(E8,150000)+F8+G8+MIN(H8,200000)+MIN(I8,50000)+J8</f>
        <v/>
      </c>
      <c r="M8" s="18">
        <f>MAX(0,D8-K8-L8)</f>
        <v/>
      </c>
      <c r="N8" s="18">
        <f>IF(C8="80+ (Super Senior)",IF(M8&lt;=500000,0,IF(M8&lt;=1000000,(M8-500000)*0.2,100000+(M8-1000000)*0.3)),IF(C8="60-80 (Senior)",IF(M8&lt;=300000,0,IF(M8&lt;=500000,(M8-300000)*0.05,IF(M8&lt;=1000000,10000+(M8-500000)*0.2,110000+(M8-1000000)*0.3))),IF(M8&lt;=250000,0,IF(M8&lt;=500000,(M8-250000)*0.05,IF(M8&lt;=1000000,12500+(M8-500000)*0.2,112500+(M8-1000000)*0.3)))))</f>
        <v/>
      </c>
      <c r="O8" s="18">
        <f>IF(M8&lt;=500000,MIN(N8,12500),0)</f>
        <v/>
      </c>
      <c r="P8" s="18">
        <f>N8-O8</f>
        <v/>
      </c>
      <c r="Q8" s="18">
        <f>IF(M8&gt;50000000,0.37,IF(M8&gt;20000000,0.25,IF(M8&gt;10000000,0.15,IF(M8&gt;5000000,0.1,0))))*P8</f>
        <v/>
      </c>
      <c r="R8" s="18">
        <f>(P8+Q8)*0.04</f>
        <v/>
      </c>
      <c r="S8" s="19">
        <f>P8+Q8+R8</f>
        <v/>
      </c>
      <c r="T8" s="18">
        <f>IF(B8="Yes",75000,0)</f>
        <v/>
      </c>
      <c r="U8" s="18">
        <f>MAX(0,D8-T8)</f>
        <v/>
      </c>
      <c r="V8" s="18">
        <f>IF(U8&lt;=400000,0,IF(U8&lt;=800000,(U8-400000)*0.05,IF(U8&lt;=1200000,20000+(U8-800000)*0.1,IF(U8&lt;=1600000,60000+(U8-1200000)*0.15,IF(U8&lt;=2000000,120000+(U8-1600000)*0.2,IF(U8&lt;=2400000,200000+(U8-2000000)*0.25,300000+(U8-2400000)*0.3))))))</f>
        <v/>
      </c>
      <c r="W8" s="18">
        <f>IF(U8&lt;=1200000,MIN(V8,60000),MAX(0,V8-(U8-1200000)))</f>
        <v/>
      </c>
      <c r="X8" s="18">
        <f>V8-W8</f>
        <v/>
      </c>
      <c r="Y8" s="18">
        <f>IF(U8&gt;20000000,0.25,IF(U8&gt;10000000,0.15,IF(U8&gt;5000000,0.1,0)))*X8</f>
        <v/>
      </c>
      <c r="Z8" s="18">
        <f>(X8+Y8)*0.04</f>
        <v/>
      </c>
      <c r="AA8" s="19">
        <f>X8+Y8+Z8</f>
        <v/>
      </c>
      <c r="AB8" s="13">
        <f>IF(AA8&lt;S8,"New saves Rs "&amp;TEXT(S8-AA8,"#,##,##0"),IF(S8&lt;AA8,"Old saves Rs "&amp;TEXT(AA8-S8,"#,##,##0"),"Tie"))</f>
        <v/>
      </c>
    </row>
    <row r="9">
      <c r="A9" t="inlineStr">
        <is>
          <t>Super senior (82y), 12L salary</t>
        </is>
      </c>
      <c r="B9" s="17" t="inlineStr">
        <is>
          <t>Yes</t>
        </is>
      </c>
      <c r="C9" s="17" t="inlineStr">
        <is>
          <t>80+ (Super Senior)</t>
        </is>
      </c>
      <c r="D9" s="17" t="n">
        <v>1200000</v>
      </c>
      <c r="E9" s="17" t="n">
        <v>0</v>
      </c>
      <c r="F9" s="17" t="n">
        <v>0</v>
      </c>
      <c r="G9" s="17" t="n">
        <v>0</v>
      </c>
      <c r="H9" s="17" t="n">
        <v>0</v>
      </c>
      <c r="I9" s="17" t="n">
        <v>0</v>
      </c>
      <c r="J9" s="17" t="n">
        <v>0</v>
      </c>
      <c r="K9" s="18">
        <f>IF(B9="Yes",50000,0)</f>
        <v/>
      </c>
      <c r="L9" s="18">
        <f>MIN(E9,150000)+F9+G9+MIN(H9,200000)+MIN(I9,50000)+J9</f>
        <v/>
      </c>
      <c r="M9" s="18">
        <f>MAX(0,D9-K9-L9)</f>
        <v/>
      </c>
      <c r="N9" s="18">
        <f>IF(C9="80+ (Super Senior)",IF(M9&lt;=500000,0,IF(M9&lt;=1000000,(M9-500000)*0.2,100000+(M9-1000000)*0.3)),IF(C9="60-80 (Senior)",IF(M9&lt;=300000,0,IF(M9&lt;=500000,(M9-300000)*0.05,IF(M9&lt;=1000000,10000+(M9-500000)*0.2,110000+(M9-1000000)*0.3))),IF(M9&lt;=250000,0,IF(M9&lt;=500000,(M9-250000)*0.05,IF(M9&lt;=1000000,12500+(M9-500000)*0.2,112500+(M9-1000000)*0.3)))))</f>
        <v/>
      </c>
      <c r="O9" s="18">
        <f>IF(M9&lt;=500000,MIN(N9,12500),0)</f>
        <v/>
      </c>
      <c r="P9" s="18">
        <f>N9-O9</f>
        <v/>
      </c>
      <c r="Q9" s="18">
        <f>IF(M9&gt;50000000,0.37,IF(M9&gt;20000000,0.25,IF(M9&gt;10000000,0.15,IF(M9&gt;5000000,0.1,0))))*P9</f>
        <v/>
      </c>
      <c r="R9" s="18">
        <f>(P9+Q9)*0.04</f>
        <v/>
      </c>
      <c r="S9" s="19">
        <f>P9+Q9+R9</f>
        <v/>
      </c>
      <c r="T9" s="18">
        <f>IF(B9="Yes",75000,0)</f>
        <v/>
      </c>
      <c r="U9" s="18">
        <f>MAX(0,D9-T9)</f>
        <v/>
      </c>
      <c r="V9" s="18">
        <f>IF(U9&lt;=400000,0,IF(U9&lt;=800000,(U9-400000)*0.05,IF(U9&lt;=1200000,20000+(U9-800000)*0.1,IF(U9&lt;=1600000,60000+(U9-1200000)*0.15,IF(U9&lt;=2000000,120000+(U9-1600000)*0.2,IF(U9&lt;=2400000,200000+(U9-2000000)*0.25,300000+(U9-2400000)*0.3))))))</f>
        <v/>
      </c>
      <c r="W9" s="18">
        <f>IF(U9&lt;=1200000,MIN(V9,60000),MAX(0,V9-(U9-1200000)))</f>
        <v/>
      </c>
      <c r="X9" s="18">
        <f>V9-W9</f>
        <v/>
      </c>
      <c r="Y9" s="18">
        <f>IF(U9&gt;20000000,0.25,IF(U9&gt;10000000,0.15,IF(U9&gt;5000000,0.1,0)))*X9</f>
        <v/>
      </c>
      <c r="Z9" s="18">
        <f>(X9+Y9)*0.04</f>
        <v/>
      </c>
      <c r="AA9" s="19">
        <f>X9+Y9+Z9</f>
        <v/>
      </c>
      <c r="AB9" s="13">
        <f>IF(AA9&lt;S9,"New saves Rs "&amp;TEXT(S9-AA9,"#,##,##0"),IF(S9&lt;AA9,"Old saves Rs "&amp;TEXT(AA9-S9,"#,##,##0"),"Tie"))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2026-07-05T17:38:57Z</dcterms:created>
  <dcterms:modified xsi:type="dcterms:W3CDTF">2026-07-05T17:38:57Z</dcterms:modified>
</cp:coreProperties>
</file>