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omments/comment1.xml" ContentType="application/vnd.openxmlformats-officedocument.spreadsheetml.comment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Settings" sheetId="2" state="visible" r:id="rId2"/>
    <sheet name="Tax Rates" sheetId="3" state="visible" r:id="rId3"/>
    <sheet name="Employee Master" sheetId="4" state="visible" r:id="rId4"/>
    <sheet name="Salary Structure" sheetId="5" state="visible" r:id="rId5"/>
    <sheet name="Tax Computation" sheetId="6" state="visible" r:id="rId6"/>
    <sheet name="Attendance" sheetId="7" state="visible" r:id="rId7"/>
    <sheet name="Payroll Register" sheetId="8" state="visible" r:id="rId8"/>
    <sheet name="TDS Summary" sheetId="9" state="visible" r:id="rId9"/>
    <sheet name="Payslip" sheetId="10" state="visible" r:id="rId10"/>
    <sheet name="Form 130 Summary" sheetId="11" state="visible" r:id="rId11"/>
  </sheets>
  <definedNames>
    <definedName name="_xlnm.Print_Area" localSheetId="9">'Payslip'!$A$1:$F$32</definedName>
  </definedNames>
  <calcPr calcId="124519" fullCalcOnLoad="1"/>
</workbook>
</file>

<file path=xl/styles.xml><?xml version="1.0" encoding="utf-8"?>
<styleSheet xmlns="http://schemas.openxmlformats.org/spreadsheetml/2006/main">
  <numFmts count="3">
    <numFmt numFmtId="164" formatCode="[&gt;=10000000]##\,##\,##\,##0;[&gt;=100000]##\,##\,##0;##,##0;&quot;-&quot;"/>
    <numFmt numFmtId="165" formatCode="DD-MMM-YYYY"/>
    <numFmt numFmtId="166" formatCode="0.0"/>
  </numFmts>
  <fonts count="12">
    <font>
      <name val="Calibri"/>
      <family val="2"/>
      <color theme="1"/>
      <sz val="11"/>
      <scheme val="minor"/>
    </font>
    <font>
      <name val="Arial"/>
      <b val="1"/>
      <color rgb="00FFFFFF"/>
      <sz val="16"/>
    </font>
    <font>
      <name val="Arial"/>
      <i val="1"/>
      <color rgb="00606060"/>
      <sz val="9"/>
    </font>
    <font>
      <name val="Arial"/>
      <b val="1"/>
      <color rgb="001F3864"/>
      <sz val="12"/>
    </font>
    <font>
      <name val="Arial"/>
      <b val="1"/>
      <sz val="10"/>
    </font>
    <font>
      <name val="Arial"/>
      <sz val="10"/>
    </font>
    <font>
      <name val="Arial"/>
      <color rgb="000000FF"/>
      <sz val="10"/>
    </font>
    <font>
      <name val="Arial"/>
      <b val="1"/>
      <color rgb="00FFFFFF"/>
      <sz val="9"/>
    </font>
    <font>
      <name val="Arial"/>
      <sz val="9"/>
    </font>
    <font>
      <name val="Arial"/>
      <b val="1"/>
      <color rgb="001F3864"/>
      <sz val="13"/>
    </font>
    <font>
      <name val="Arial"/>
      <b val="1"/>
      <sz val="11"/>
    </font>
    <font>
      <name val="Arial"/>
      <b val="1"/>
      <sz val="12"/>
    </font>
  </fonts>
  <fills count="10">
    <fill>
      <patternFill/>
    </fill>
    <fill>
      <patternFill patternType="gray125"/>
    </fill>
    <fill>
      <patternFill patternType="solid">
        <fgColor rgb="001F3864"/>
      </patternFill>
    </fill>
    <fill>
      <patternFill patternType="solid">
        <fgColor rgb="00F2F2F2"/>
      </patternFill>
    </fill>
    <fill>
      <patternFill patternType="solid">
        <fgColor rgb="00FFF2CC"/>
      </patternFill>
    </fill>
    <fill>
      <patternFill patternType="solid">
        <fgColor rgb="00DCE6F1"/>
      </patternFill>
    </fill>
    <fill>
      <patternFill patternType="solid">
        <fgColor rgb="00E2EFDA"/>
      </patternFill>
    </fill>
    <fill>
      <patternFill patternType="solid">
        <fgColor rgb="002E5FA3"/>
      </patternFill>
    </fill>
    <fill>
      <patternFill patternType="solid">
        <fgColor rgb="00F2F6FB"/>
      </patternFill>
    </fill>
    <fill>
      <patternFill patternType="solid">
        <fgColor rgb="00808080"/>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57">
    <xf numFmtId="0" fontId="0" fillId="0" borderId="0" pivotButton="0" quotePrefix="0" xfId="0"/>
    <xf numFmtId="0" fontId="1" fillId="2" borderId="0" applyAlignment="1" pivotButton="0" quotePrefix="0" xfId="0">
      <alignment horizontal="left" vertical="center" indent="1"/>
    </xf>
    <xf numFmtId="0" fontId="2" fillId="0" borderId="0" applyAlignment="1" pivotButton="0" quotePrefix="0" xfId="0">
      <alignment horizontal="left" vertical="center" indent="1"/>
    </xf>
    <xf numFmtId="0" fontId="3" fillId="0" borderId="0" pivotButton="0" quotePrefix="0" xfId="0"/>
    <xf numFmtId="0" fontId="4" fillId="0" borderId="0" applyAlignment="1" pivotButton="0" quotePrefix="0" xfId="0">
      <alignment vertical="top"/>
    </xf>
    <xf numFmtId="0" fontId="5" fillId="0" borderId="0" applyAlignment="1" pivotButton="0" quotePrefix="0" xfId="0">
      <alignment vertical="top" wrapText="1"/>
    </xf>
    <xf numFmtId="0" fontId="2" fillId="0" borderId="0" applyAlignment="1" pivotButton="0" quotePrefix="0" xfId="0">
      <alignment vertical="top" wrapText="1"/>
    </xf>
    <xf numFmtId="0" fontId="4" fillId="3" borderId="1" applyAlignment="1" pivotButton="0" quotePrefix="0" xfId="0">
      <alignment horizontal="left" vertical="center"/>
    </xf>
    <xf numFmtId="0" fontId="6" fillId="4" borderId="1" applyAlignment="1" pivotButton="0" quotePrefix="0" xfId="0">
      <alignment horizontal="left" vertical="center"/>
    </xf>
    <xf numFmtId="0" fontId="2" fillId="0" borderId="1" applyAlignment="1" pivotButton="0" quotePrefix="0" xfId="0">
      <alignment horizontal="left" vertical="center"/>
    </xf>
    <xf numFmtId="1" fontId="4" fillId="5" borderId="1" applyAlignment="1" pivotButton="0" quotePrefix="0" xfId="0">
      <alignment horizontal="right" vertical="center"/>
    </xf>
    <xf numFmtId="164" fontId="4" fillId="6" borderId="1" applyAlignment="1" pivotButton="0" quotePrefix="0" xfId="0">
      <alignment horizontal="right" vertical="center"/>
    </xf>
    <xf numFmtId="0" fontId="7" fillId="7" borderId="1" applyAlignment="1" pivotButton="0" quotePrefix="0" xfId="0">
      <alignment horizontal="center" vertical="center" wrapText="1"/>
    </xf>
    <xf numFmtId="164" fontId="6" fillId="4" borderId="1" applyAlignment="1" pivotButton="0" quotePrefix="0" xfId="0">
      <alignment horizontal="right" vertical="center"/>
    </xf>
    <xf numFmtId="164" fontId="5" fillId="0" borderId="1" applyAlignment="1" pivotButton="0" quotePrefix="0" xfId="0">
      <alignment horizontal="right" vertical="center"/>
    </xf>
    <xf numFmtId="10" fontId="6" fillId="4" borderId="1" applyAlignment="1" pivotButton="0" quotePrefix="0" xfId="0">
      <alignment horizontal="right" vertical="center"/>
    </xf>
    <xf numFmtId="10" fontId="5" fillId="5" borderId="1" applyAlignment="1" pivotButton="0" quotePrefix="0" xfId="0">
      <alignment horizontal="right" vertical="center"/>
    </xf>
    <xf numFmtId="0" fontId="5" fillId="0" borderId="1" applyAlignment="1" pivotButton="0" quotePrefix="0" xfId="0">
      <alignment horizontal="right" vertical="center"/>
    </xf>
    <xf numFmtId="0" fontId="5" fillId="0" borderId="1" applyAlignment="1" pivotButton="0" quotePrefix="0" xfId="0">
      <alignment horizontal="left" vertical="center"/>
    </xf>
    <xf numFmtId="0" fontId="2" fillId="0" borderId="0" applyAlignment="1" pivotButton="0" quotePrefix="0" xfId="0">
      <alignment horizontal="left" vertical="center"/>
    </xf>
    <xf numFmtId="1" fontId="5" fillId="0" borderId="1" applyAlignment="1" pivotButton="0" quotePrefix="0" xfId="0">
      <alignment horizontal="right" vertical="center"/>
    </xf>
    <xf numFmtId="0" fontId="5" fillId="0" borderId="1" applyAlignment="1" pivotButton="0" quotePrefix="0" xfId="0">
      <alignment horizontal="center"/>
    </xf>
    <xf numFmtId="1" fontId="8" fillId="0" borderId="1" applyAlignment="1" pivotButton="0" quotePrefix="0" xfId="0">
      <alignment horizontal="center"/>
    </xf>
    <xf numFmtId="165" fontId="6" fillId="4" borderId="1" applyAlignment="1" pivotButton="0" quotePrefix="0" xfId="0">
      <alignment horizontal="center"/>
    </xf>
    <xf numFmtId="1" fontId="6" fillId="4" borderId="1" applyAlignment="1" pivotButton="0" quotePrefix="0" xfId="0">
      <alignment horizontal="center"/>
    </xf>
    <xf numFmtId="1" fontId="8" fillId="8" borderId="1" applyAlignment="1" pivotButton="0" quotePrefix="0" xfId="0">
      <alignment horizontal="center"/>
    </xf>
    <xf numFmtId="0" fontId="6" fillId="8" borderId="1" applyAlignment="1" pivotButton="0" quotePrefix="0" xfId="0">
      <alignment horizontal="left" vertical="center"/>
    </xf>
    <xf numFmtId="165" fontId="6" fillId="8" borderId="1" applyAlignment="1" pivotButton="0" quotePrefix="0" xfId="0">
      <alignment horizontal="center"/>
    </xf>
    <xf numFmtId="164" fontId="6" fillId="8" borderId="1" applyAlignment="1" pivotButton="0" quotePrefix="0" xfId="0">
      <alignment horizontal="right" vertical="center"/>
    </xf>
    <xf numFmtId="10" fontId="6" fillId="8" borderId="1" applyAlignment="1" pivotButton="0" quotePrefix="0" xfId="0">
      <alignment horizontal="right" vertical="center"/>
    </xf>
    <xf numFmtId="1" fontId="6" fillId="8" borderId="1" applyAlignment="1" pivotButton="0" quotePrefix="0" xfId="0">
      <alignment horizontal="center"/>
    </xf>
    <xf numFmtId="0" fontId="5" fillId="5" borderId="1" applyAlignment="1" pivotButton="0" quotePrefix="0" xfId="0">
      <alignment horizontal="left" vertical="center"/>
    </xf>
    <xf numFmtId="164" fontId="5" fillId="5" borderId="1" applyAlignment="1" pivotButton="0" quotePrefix="0" xfId="0">
      <alignment horizontal="right" vertical="center"/>
    </xf>
    <xf numFmtId="0" fontId="5" fillId="5" borderId="1" applyAlignment="1" pivotButton="0" quotePrefix="0" xfId="0">
      <alignment horizontal="center"/>
    </xf>
    <xf numFmtId="0" fontId="5" fillId="8" borderId="1" applyAlignment="1" pivotButton="0" quotePrefix="0" xfId="0">
      <alignment horizontal="left" vertical="center"/>
    </xf>
    <xf numFmtId="164" fontId="5" fillId="8" borderId="1" applyAlignment="1" pivotButton="0" quotePrefix="0" xfId="0">
      <alignment horizontal="right" vertical="center"/>
    </xf>
    <xf numFmtId="0" fontId="5" fillId="8" borderId="1" applyAlignment="1" pivotButton="0" quotePrefix="0" xfId="0">
      <alignment horizontal="center"/>
    </xf>
    <xf numFmtId="0" fontId="7" fillId="9" borderId="1" applyAlignment="1" pivotButton="0" quotePrefix="0" xfId="0">
      <alignment horizontal="center" vertical="center" wrapText="1"/>
    </xf>
    <xf numFmtId="164" fontId="5" fillId="6" borderId="1" applyAlignment="1" pivotButton="0" quotePrefix="0" xfId="0">
      <alignment horizontal="right" vertical="center"/>
    </xf>
    <xf numFmtId="1" fontId="5" fillId="5" borderId="1" applyAlignment="1" pivotButton="0" quotePrefix="0" xfId="0">
      <alignment horizontal="right" vertical="center"/>
    </xf>
    <xf numFmtId="10" fontId="5" fillId="8" borderId="1" applyAlignment="1" pivotButton="0" quotePrefix="0" xfId="0">
      <alignment horizontal="right" vertical="center"/>
    </xf>
    <xf numFmtId="1" fontId="5" fillId="8" borderId="1" applyAlignment="1" pivotButton="0" quotePrefix="0" xfId="0">
      <alignment horizontal="right" vertical="center"/>
    </xf>
    <xf numFmtId="0" fontId="4" fillId="6" borderId="1" applyAlignment="1" pivotButton="0" quotePrefix="0" xfId="0">
      <alignment horizontal="left" vertical="center"/>
    </xf>
    <xf numFmtId="0" fontId="4" fillId="3" borderId="1" applyAlignment="1" pivotButton="0" quotePrefix="0" xfId="0">
      <alignment horizontal="right" vertical="center"/>
    </xf>
    <xf numFmtId="0" fontId="4" fillId="6" borderId="1" applyAlignment="1" pivotButton="0" quotePrefix="0" xfId="0">
      <alignment horizontal="center"/>
    </xf>
    <xf numFmtId="1" fontId="4" fillId="6" borderId="1" applyAlignment="1" pivotButton="0" quotePrefix="0" xfId="0">
      <alignment horizontal="center"/>
    </xf>
    <xf numFmtId="166" fontId="5" fillId="5" borderId="1" applyAlignment="1" pivotButton="0" quotePrefix="0" xfId="0">
      <alignment horizontal="right" vertical="center"/>
    </xf>
    <xf numFmtId="166" fontId="5" fillId="8" borderId="1" applyAlignment="1" pivotButton="0" quotePrefix="0" xfId="0">
      <alignment horizontal="right" vertical="center"/>
    </xf>
    <xf numFmtId="0" fontId="4" fillId="6" borderId="1" pivotButton="0" quotePrefix="0" xfId="0"/>
    <xf numFmtId="0" fontId="4" fillId="5" borderId="1" applyAlignment="1" pivotButton="0" quotePrefix="0" xfId="0">
      <alignment horizontal="left" vertical="center"/>
    </xf>
    <xf numFmtId="0" fontId="9" fillId="0" borderId="0" applyAlignment="1" pivotButton="0" quotePrefix="0" xfId="0">
      <alignment horizontal="center"/>
    </xf>
    <xf numFmtId="0" fontId="8" fillId="0" borderId="0" applyAlignment="1" pivotButton="0" quotePrefix="0" xfId="0">
      <alignment horizontal="center"/>
    </xf>
    <xf numFmtId="0" fontId="10" fillId="0" borderId="0" applyAlignment="1" pivotButton="0" quotePrefix="0" xfId="0">
      <alignment horizontal="center"/>
    </xf>
    <xf numFmtId="0" fontId="7" fillId="7" borderId="1" applyAlignment="1" pivotButton="0" quotePrefix="0" xfId="0">
      <alignment horizontal="center"/>
    </xf>
    <xf numFmtId="0" fontId="11" fillId="6" borderId="1" applyAlignment="1" pivotButton="0" quotePrefix="0" xfId="0">
      <alignment horizontal="left" vertical="center"/>
    </xf>
    <xf numFmtId="164" fontId="11" fillId="6" borderId="1" applyAlignment="1" pivotButton="0" quotePrefix="0" xfId="0">
      <alignment horizontal="right" vertical="center"/>
    </xf>
    <xf numFmtId="0" fontId="5" fillId="3" borderId="1"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comments/comment1.xml><?xml version="1.0" encoding="utf-8"?>
<comments xmlns="http://schemas.openxmlformats.org/spreadsheetml/2006/main">
  <authors>
    <author>cleartaxadvisors.in</author>
  </authors>
  <commentList>
    <comment ref="L4" authorId="0" shapeId="0">
      <text>
        <t>Basic is usually 40-50% of CTC. The Code on Wages pushes towards 50%; a higher Basic raises PF and gratuity but also the HRA exemption ceiling.</t>
      </text>
    </comment>
    <comment ref="O4" authorId="0" shapeId="0">
      <text>
        <t>Yes = PF computed on Basic capped at Rs 15,000 a month (the statutory minimum obligation). No = PF on full Basic.</t>
      </text>
    </comment>
    <comment ref="AG4" authorId="0" shapeId="0">
      <text>
        <t>Months left in the tax year over which to spread the balance tax. 12 in April, 9 in July, 1 in March. Adjust for mid-year joiners.</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tabColor rgb="001F3864"/>
    <outlinePr summaryBelow="1" summaryRight="1"/>
    <pageSetUpPr/>
  </sheetPr>
  <dimension ref="A1:C42"/>
  <sheetViews>
    <sheetView showGridLines="0" workbookViewId="0">
      <selection activeCell="A1" sqref="A1"/>
    </sheetView>
  </sheetViews>
  <sheetFormatPr baseColWidth="8" defaultRowHeight="15"/>
  <cols>
    <col width="3" customWidth="1" min="1" max="1"/>
    <col width="30" customWidth="1" min="2" max="2"/>
    <col width="96" customWidth="1" min="3" max="3"/>
  </cols>
  <sheetData>
    <row r="1" ht="30" customHeight="1">
      <c r="A1" s="1" t="inlineStr">
        <is>
          <t>HR Payroll &amp; Salary-TDS Automation Workbook  |  Tax Year 2026-27</t>
        </is>
      </c>
    </row>
    <row r="2" ht="16" customHeight="1">
      <c r="A2" s="2" t="inlineStr">
        <is>
          <t>Financial year 1 April 2026 to 31 March 2027 (Assessment Year 2027-28) — the first payroll year governed by the Income-tax Act, 2025.</t>
        </is>
      </c>
    </row>
    <row r="4">
      <c r="B4" s="3" t="inlineStr">
        <is>
          <t>How to use this workbook</t>
        </is>
      </c>
    </row>
    <row r="5" ht="27" customHeight="1">
      <c r="B5" s="4" t="inlineStr">
        <is>
          <t>Step 1</t>
        </is>
      </c>
      <c r="C5" s="5" t="inlineStr">
        <is>
          <t>Open the 'Settings' sheet and enter your company name, TAN, PAN and address. Pick the payroll month you are processing.</t>
        </is>
      </c>
    </row>
    <row r="6" ht="27" customHeight="1">
      <c r="B6" s="4" t="inlineStr">
        <is>
          <t>Step 2</t>
        </is>
      </c>
      <c r="C6" s="5" t="inlineStr">
        <is>
          <t>Open 'Employee Master' and paste your entire salary structure in bulk — one row per employee. Only the yellow columns need input. Three sample employees are pre-filled; overwrite or delete them.</t>
        </is>
      </c>
    </row>
    <row r="7" ht="27" customHeight="1">
      <c r="B7" s="4" t="inlineStr">
        <is>
          <t>Step 3</t>
        </is>
      </c>
      <c r="C7" s="5" t="inlineStr">
        <is>
          <t>Everything else is automatic. 'Salary Structure' splits each CTC into components, 'Tax Computation' runs the full section 392 calculation, and 'Payroll Register' gives you the month's pay sheet.</t>
        </is>
      </c>
    </row>
    <row r="8" ht="15" customHeight="1">
      <c r="B8" s="4" t="inlineStr">
        <is>
          <t>Step 4</t>
        </is>
      </c>
      <c r="C8" s="5" t="inlineStr">
        <is>
          <t>Enter monthly loss-of-pay days on the 'Attendance' sheet if any. Leave blank for a full month.</t>
        </is>
      </c>
    </row>
    <row r="9" ht="27" customHeight="1">
      <c r="B9" s="4" t="inlineStr">
        <is>
          <t>Step 5</t>
        </is>
      </c>
      <c r="C9" s="5" t="inlineStr">
        <is>
          <t>Use 'Payslip' to print an individual slip, 'TDS Summary' for challan and return due dates, and 'Form 130 Summary' for the year-end certificate and Form 138 Annexure data.</t>
        </is>
      </c>
    </row>
    <row r="11">
      <c r="B11" s="3" t="inlineStr">
        <is>
          <t>Colour legend</t>
        </is>
      </c>
    </row>
    <row r="12" ht="15" customHeight="1">
      <c r="B12" s="4" t="inlineStr">
        <is>
          <t>Yellow cells</t>
        </is>
      </c>
      <c r="C12" s="5" t="inlineStr">
        <is>
          <t>You type here. These are the only inputs in the workbook.</t>
        </is>
      </c>
    </row>
    <row r="13" ht="15" customHeight="1">
      <c r="B13" s="4" t="inlineStr">
        <is>
          <t>Blue text</t>
        </is>
      </c>
      <c r="C13" s="5" t="inlineStr">
        <is>
          <t>A hard-coded number or a statutory rate you may edit.</t>
        </is>
      </c>
    </row>
    <row r="14" ht="15" customHeight="1">
      <c r="B14" s="4" t="inlineStr">
        <is>
          <t>Blue-shaded cells</t>
        </is>
      </c>
      <c r="C14" s="5" t="inlineStr">
        <is>
          <t>Calculated by formula. Do not overwrite — you will break the chain.</t>
        </is>
      </c>
    </row>
    <row r="15" ht="15" customHeight="1">
      <c r="B15" s="4" t="inlineStr">
        <is>
          <t>Green cells</t>
        </is>
      </c>
      <c r="C15" s="5" t="inlineStr">
        <is>
          <t>Totals and final outputs.</t>
        </is>
      </c>
    </row>
    <row r="17">
      <c r="B17" s="3" t="inlineStr">
        <is>
          <t>What the workbook calculates</t>
        </is>
      </c>
    </row>
    <row r="18" ht="27" customHeight="1">
      <c r="B18" s="4" t="inlineStr">
        <is>
          <t>Salary structuring</t>
        </is>
      </c>
      <c r="C18" s="5" t="inlineStr">
        <is>
          <t>Splits annual CTC into Basic, HRA, employer PF, employer NPS, gratuity provision and a balancing special allowance.</t>
        </is>
      </c>
    </row>
    <row r="19" ht="27" customHeight="1">
      <c r="B19" s="4" t="inlineStr">
        <is>
          <t>Statutory deductions</t>
        </is>
      </c>
      <c r="C19" s="5" t="inlineStr">
        <is>
          <t>Employee and employer EPF (with the optional ₹15,000 wage ceiling), EPS split, ESI where monthly gross is within the ₹21,000 ceiling, and state professional tax.</t>
        </is>
      </c>
    </row>
    <row r="20" ht="27" customHeight="1">
      <c r="B20" s="4" t="inlineStr">
        <is>
          <t>Income tax</t>
        </is>
      </c>
      <c r="C20" s="5" t="inlineStr">
        <is>
          <t>Both the new and the old regime, per employee, on the regime each employee has declared. Slab tax, section 87A rebate with marginal relief, surcharge with marginal relief, and 4% cess.</t>
        </is>
      </c>
    </row>
    <row r="21" ht="15" customHeight="1">
      <c r="B21" s="4" t="inlineStr">
        <is>
          <t>HRA exemption</t>
        </is>
      </c>
      <c r="C21" s="5" t="inlineStr">
        <is>
          <t>Least of the three limbs under section 10(13A), applied only to employees on the old regime.</t>
        </is>
      </c>
    </row>
    <row r="22" ht="27" customHeight="1">
      <c r="B22" s="4" t="inlineStr">
        <is>
          <t>Chapter VI-A</t>
        </is>
      </c>
      <c r="C22" s="5" t="inlineStr">
        <is>
          <t>80C, 80CCD(1B), 80D and other deductions in the old regime; only employer NPS under 80CCD(2) in the new regime, capped at 14% of Basic.</t>
        </is>
      </c>
    </row>
    <row r="23" ht="27" customHeight="1">
      <c r="B23" s="4" t="inlineStr">
        <is>
          <t>Monthly TDS</t>
        </is>
      </c>
      <c r="C23" s="5" t="inlineStr">
        <is>
          <t>Annual liability less any tax already deducted, spread evenly over the months remaining in the year, as section 392 requires.</t>
        </is>
      </c>
    </row>
    <row r="25">
      <c r="B25" s="3" t="inlineStr">
        <is>
          <t>Compliance notes for Tax Year 2026-27</t>
        </is>
      </c>
    </row>
    <row r="26" ht="27" customHeight="1">
      <c r="B26" s="4" t="inlineStr">
        <is>
          <t>Section 392</t>
        </is>
      </c>
      <c r="C26" s="5" t="inlineStr">
        <is>
          <t>TDS on salary now sits in section 392 of the Income-tax Act, 2025, replacing section 192 of the 1961 Act. Effective 1 April 2026.</t>
        </is>
      </c>
    </row>
    <row r="27" ht="27" customHeight="1">
      <c r="B27" s="4" t="inlineStr">
        <is>
          <t>Form 130</t>
        </is>
      </c>
      <c r="C27" s="5" t="inlineStr">
        <is>
          <t>Replaces Form 16 as the salary TDS certificate. Must be downloaded from TRACES to be valid. Due by 15 June following the tax year, so 15 June 2027 for this year.</t>
        </is>
      </c>
    </row>
    <row r="28" ht="15" customHeight="1">
      <c r="B28" s="4" t="inlineStr">
        <is>
          <t>Form 138</t>
        </is>
      </c>
      <c r="C28" s="5" t="inlineStr">
        <is>
          <t>Replaces Form 24Q as the quarterly salary TDS return. Due 31 July, 31 October, 31 January and 31 May.</t>
        </is>
      </c>
    </row>
    <row r="29" ht="15" customHeight="1">
      <c r="B29" s="4" t="inlineStr">
        <is>
          <t>Form 124</t>
        </is>
      </c>
      <c r="C29" s="5" t="inlineStr">
        <is>
          <t>Replaces Form 12BB — the employee's declaration of deductions and investments.</t>
        </is>
      </c>
    </row>
    <row r="30" ht="15" customHeight="1">
      <c r="B30" s="4" t="inlineStr">
        <is>
          <t>Form 122</t>
        </is>
      </c>
      <c r="C30" s="5" t="inlineStr">
        <is>
          <t>The employee's declaration of the tax regime they have chosen.</t>
        </is>
      </c>
    </row>
    <row r="31" ht="15" customHeight="1">
      <c r="B31" s="4" t="inlineStr">
        <is>
          <t>Challan</t>
        </is>
      </c>
      <c r="C31" s="5" t="inlineStr">
        <is>
          <t>TDS deducted must be deposited by the 7th of the following month; for March, by 30 April 2027.</t>
        </is>
      </c>
    </row>
    <row r="32" ht="27" customHeight="1">
      <c r="B32" s="4" t="inlineStr">
        <is>
          <t>Rates</t>
        </is>
      </c>
      <c r="C32" s="5" t="inlineStr">
        <is>
          <t>Budget 2026 left the slabs, standard deduction, section 87A rebate, surcharge and cess unchanged. Every rate is on the 'Tax Rates' sheet and can be edited if the law changes.</t>
        </is>
      </c>
    </row>
    <row r="34">
      <c r="B34" s="3" t="inlineStr">
        <is>
          <t>Assumptions and limits</t>
        </is>
      </c>
    </row>
    <row r="35" ht="27" customHeight="1">
      <c r="B35" s="4" t="inlineStr">
        <is>
          <t>Even TDS spread</t>
        </is>
      </c>
      <c r="C35" s="5" t="inlineStr">
        <is>
          <t>Tax is spread evenly across the remaining months. If an employee's pay changes mid-year, update their CTC and the workbook re-spreads the balance automatically.</t>
        </is>
      </c>
    </row>
    <row r="36" ht="27" customHeight="1">
      <c r="B36" s="4" t="inlineStr">
        <is>
          <t>Professional tax</t>
        </is>
      </c>
      <c r="C36" s="5" t="inlineStr">
        <is>
          <t>The state table on 'Tax Rates' carries indicative annual amounts. Verify against your own state's schedule and edit — PT is a state levy and changes often.</t>
        </is>
      </c>
    </row>
    <row r="37" ht="15" customHeight="1">
      <c r="B37" s="4" t="inlineStr">
        <is>
          <t>Perquisites</t>
        </is>
      </c>
      <c r="C37" s="5" t="inlineStr">
        <is>
          <t>Enter the taxable value you have already computed. The workbook does not value perquisites.</t>
        </is>
      </c>
    </row>
    <row r="38" ht="27" customHeight="1">
      <c r="B38" s="4" t="inlineStr">
        <is>
          <t>Not covered</t>
        </is>
      </c>
      <c r="C38" s="5" t="inlineStr">
        <is>
          <t>Relief under section 89 must be computed separately and entered. The workbook does not generate the Form 138 upload file or the FVU.</t>
        </is>
      </c>
    </row>
    <row r="39" ht="15" customHeight="1">
      <c r="B39" s="4" t="inlineStr">
        <is>
          <t>No macros</t>
        </is>
      </c>
      <c r="C39" s="5" t="inlineStr">
        <is>
          <t>This is a plain .xlsx. Nothing to enable, nothing your IT policy will block.</t>
        </is>
      </c>
    </row>
    <row r="41">
      <c r="B41" s="3" t="inlineStr">
        <is>
          <t>Disclaimer</t>
        </is>
      </c>
    </row>
    <row r="42" ht="34" customHeight="1">
      <c r="C42" s="6" t="inlineStr">
        <is>
          <t>This workbook is a computational aid for payroll teams, not tax advice. Verify the output against the law as it stands on your payroll date and have a qualified professional review before filing. Built by cleartaxadvisors.in — https://cleartaxadvisors.in</t>
        </is>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sheetPr>
    <tabColor rgb="0070AD47"/>
    <outlinePr summaryBelow="1" summaryRight="1"/>
    <pageSetUpPr/>
  </sheetPr>
  <dimension ref="A1:F31"/>
  <sheetViews>
    <sheetView showGridLines="0" workbookViewId="0">
      <selection activeCell="A1" sqref="A1"/>
    </sheetView>
  </sheetViews>
  <sheetFormatPr baseColWidth="8" defaultRowHeight="15"/>
  <cols>
    <col width="4" customWidth="1" min="1" max="1"/>
    <col width="26" customWidth="1" min="2" max="2"/>
    <col width="20" customWidth="1" min="3" max="3"/>
    <col width="26" customWidth="1" min="4" max="4"/>
    <col width="20" customWidth="1" min="5" max="5"/>
    <col width="4" customWidth="1" min="6" max="6"/>
  </cols>
  <sheetData>
    <row r="1" ht="30" customHeight="1">
      <c r="A1" s="1" t="inlineStr">
        <is>
          <t>Payslip</t>
        </is>
      </c>
    </row>
    <row r="3">
      <c r="B3" s="7" t="inlineStr">
        <is>
          <t>Select Employee Code</t>
        </is>
      </c>
      <c r="C3" s="8" t="inlineStr">
        <is>
          <t>EMP001</t>
        </is>
      </c>
      <c r="D3" s="7" t="inlineStr">
        <is>
          <t>Payroll month</t>
        </is>
      </c>
      <c r="E3" s="49">
        <f>Settings!$C$12</f>
        <v/>
      </c>
    </row>
    <row r="5">
      <c r="B5" s="50">
        <f>Settings!$C$5</f>
        <v/>
      </c>
    </row>
    <row r="6">
      <c r="B6" s="51">
        <f>"TAN: "&amp;Settings!$C$6&amp;"   |   "&amp;Settings!$C$8</f>
        <v/>
      </c>
    </row>
    <row r="7">
      <c r="B7" s="52">
        <f>"Payslip for "&amp;Settings!$C$12&amp;" — Tax Year "&amp;Settings!$C$9</f>
        <v/>
      </c>
    </row>
    <row r="9">
      <c r="B9" s="7" t="inlineStr">
        <is>
          <t>Employee Code</t>
        </is>
      </c>
      <c r="C9" s="31">
        <f>$C$3</f>
        <v/>
      </c>
      <c r="D9" s="7" t="inlineStr">
        <is>
          <t>Employee Name</t>
        </is>
      </c>
      <c r="E9" s="31">
        <f>IFERROR(INDEX('Employee Master'!$C$4:$C$103,MATCH(Payslip!$C$3,'Employee Master'!$B$4:$B$103,0)),"")</f>
        <v/>
      </c>
    </row>
    <row r="10">
      <c r="B10" s="7" t="inlineStr">
        <is>
          <t>PAN</t>
        </is>
      </c>
      <c r="C10" s="31">
        <f>IFERROR(INDEX('Employee Master'!$D$4:$D$103,MATCH(Payslip!$C$3,'Employee Master'!$B$4:$B$103,0)),"")</f>
        <v/>
      </c>
      <c r="D10" s="7" t="inlineStr">
        <is>
          <t>Designation</t>
        </is>
      </c>
      <c r="E10" s="31">
        <f>IFERROR(INDEX('Employee Master'!$G$4:$G$103,MATCH(Payslip!$C$3,'Employee Master'!$B$4:$B$103,0)),"")</f>
        <v/>
      </c>
    </row>
    <row r="11">
      <c r="B11" s="7" t="inlineStr">
        <is>
          <t>Date of Joining</t>
        </is>
      </c>
      <c r="C11" s="31">
        <f>IFERROR(INDEX('Employee Master'!$E$4:$E$103,MATCH(Payslip!$C$3,'Employee Master'!$B$4:$B$103,0)),"")</f>
        <v/>
      </c>
      <c r="D11" s="7" t="inlineStr">
        <is>
          <t>Tax Regime</t>
        </is>
      </c>
      <c r="E11" s="31">
        <f>IFERROR(INDEX('Employee Master'!$I$4:$I$103,MATCH(Payslip!$C$3,'Employee Master'!$B$4:$B$103,0)),"")</f>
        <v/>
      </c>
    </row>
    <row r="12">
      <c r="B12" s="7" t="inlineStr">
        <is>
          <t>Days Paid</t>
        </is>
      </c>
      <c r="C12" s="31">
        <f>IFERROR(INDEX('Payroll Register'!$E$6:$E$105,MATCH(Payslip!$C$3,'Payroll Register'!$A$6:$A$105,0)),0)</f>
        <v/>
      </c>
      <c r="D12" s="7" t="inlineStr">
        <is>
          <t>LOP Days</t>
        </is>
      </c>
      <c r="E12" s="31">
        <f>IFERROR(INDEX('Payroll Register'!$D$6:$D$105,MATCH(Payslip!$C$3,'Payroll Register'!$A$6:$A$105,0)),0)</f>
        <v/>
      </c>
    </row>
    <row r="14">
      <c r="B14" s="53" t="inlineStr">
        <is>
          <t>EARNINGS</t>
        </is>
      </c>
      <c r="C14" s="53" t="inlineStr">
        <is>
          <t>Amount (₹)</t>
        </is>
      </c>
      <c r="D14" s="53" t="inlineStr">
        <is>
          <t>DEDUCTIONS</t>
        </is>
      </c>
      <c r="E14" s="53" t="inlineStr">
        <is>
          <t>Amount (₹)</t>
        </is>
      </c>
    </row>
    <row r="15">
      <c r="B15" s="18" t="inlineStr">
        <is>
          <t>Basic</t>
        </is>
      </c>
      <c r="C15" s="14">
        <f>IFERROR(INDEX('Payroll Register'!$F$6:$F$105,MATCH(Payslip!$C$3,'Payroll Register'!$A$6:$A$105,0)),0)</f>
        <v/>
      </c>
      <c r="D15" s="18" t="inlineStr">
        <is>
          <t>Provident Fund</t>
        </is>
      </c>
      <c r="E15" s="14">
        <f>IFERROR(INDEX('Payroll Register'!$K$6:$K$105,MATCH(Payslip!$C$3,'Payroll Register'!$A$6:$A$105,0)),0)</f>
        <v/>
      </c>
    </row>
    <row r="16">
      <c r="B16" s="18" t="inlineStr">
        <is>
          <t>House Rent Allowance</t>
        </is>
      </c>
      <c r="C16" s="14">
        <f>IFERROR(INDEX('Payroll Register'!$G$6:$G$105,MATCH(Payslip!$C$3,'Payroll Register'!$A$6:$A$105,0)),0)</f>
        <v/>
      </c>
      <c r="D16" s="18" t="inlineStr">
        <is>
          <t>ESI</t>
        </is>
      </c>
      <c r="E16" s="14">
        <f>IFERROR(INDEX('Payroll Register'!$L$6:$L$105,MATCH(Payslip!$C$3,'Payroll Register'!$A$6:$A$105,0)),0)</f>
        <v/>
      </c>
    </row>
    <row r="17">
      <c r="B17" s="18" t="inlineStr">
        <is>
          <t>Special Allowance</t>
        </is>
      </c>
      <c r="C17" s="14">
        <f>IFERROR(INDEX('Payroll Register'!$H$6:$H$105,MATCH(Payslip!$C$3,'Payroll Register'!$A$6:$A$105,0)),0)</f>
        <v/>
      </c>
      <c r="D17" s="18" t="inlineStr">
        <is>
          <t>Professional Tax</t>
        </is>
      </c>
      <c r="E17" s="14">
        <f>IFERROR(INDEX('Payroll Register'!$M$6:$M$105,MATCH(Payslip!$C$3,'Payroll Register'!$A$6:$A$105,0)),0)</f>
        <v/>
      </c>
    </row>
    <row r="18">
      <c r="B18" s="18" t="inlineStr">
        <is>
          <t>Other Earnings</t>
        </is>
      </c>
      <c r="C18" s="14">
        <f>IFERROR(INDEX('Payroll Register'!$I$6:$I$105,MATCH(Payslip!$C$3,'Payroll Register'!$A$6:$A$105,0)),0)</f>
        <v/>
      </c>
      <c r="D18" s="18" t="inlineStr">
        <is>
          <t>TDS u/s 392</t>
        </is>
      </c>
      <c r="E18" s="14">
        <f>IFERROR(INDEX('Payroll Register'!$N$6:$N$105,MATCH(Payslip!$C$3,'Payroll Register'!$A$6:$A$105,0)),0)</f>
        <v/>
      </c>
    </row>
    <row r="19">
      <c r="B19" s="42" t="inlineStr">
        <is>
          <t>Gross Earnings</t>
        </is>
      </c>
      <c r="C19" s="11">
        <f>IFERROR(INDEX('Payroll Register'!$J$6:$J$105,MATCH(Payslip!$C$3,'Payroll Register'!$A$6:$A$105,0)),0)</f>
        <v/>
      </c>
      <c r="D19" s="42" t="inlineStr">
        <is>
          <t>Total Deductions</t>
        </is>
      </c>
      <c r="E19" s="11">
        <f>IFERROR(INDEX('Payroll Register'!$O$6:$O$105,MATCH(Payslip!$C$3,'Payroll Register'!$A$6:$A$105,0)),0)</f>
        <v/>
      </c>
    </row>
    <row r="21">
      <c r="B21" s="54" t="inlineStr">
        <is>
          <t>NET PAY FOR THE MONTH</t>
        </is>
      </c>
      <c r="E21" s="55">
        <f>IFERROR(INDEX('Payroll Register'!$P$6:$P$105,MATCH(Payslip!$C$3,'Payroll Register'!$A$6:$A$105,0)),0)</f>
        <v/>
      </c>
    </row>
    <row r="23">
      <c r="B23" s="3" t="inlineStr">
        <is>
          <t>Annual tax position</t>
        </is>
      </c>
    </row>
    <row r="24">
      <c r="B24" s="56" t="inlineStr">
        <is>
          <t>Taxable income for the year</t>
        </is>
      </c>
      <c r="C24" s="32">
        <f>IFERROR(INDEX('Tax Computation'!$Z$4:$Z$103,MATCH(Payslip!$C$3,'Tax Computation'!$A$4:$A$103,0)),0)</f>
        <v/>
      </c>
    </row>
    <row r="25">
      <c r="B25" s="56" t="inlineStr">
        <is>
          <t>Total tax liability</t>
        </is>
      </c>
      <c r="C25" s="32">
        <f>IFERROR(INDEX('Tax Computation'!$AR$4:$AR$103,MATCH(Payslip!$C$3,'Tax Computation'!$A$4:$A$103,0)),0)</f>
        <v/>
      </c>
    </row>
    <row r="26">
      <c r="B26" s="56" t="inlineStr">
        <is>
          <t>TDS already deducted</t>
        </is>
      </c>
      <c r="C26" s="32">
        <f>IFERROR(INDEX('Tax Computation'!$AU$4:$AU$103,MATCH(Payslip!$C$3,'Tax Computation'!$A$4:$A$103,0)),0)</f>
        <v/>
      </c>
    </row>
    <row r="27">
      <c r="B27" s="56" t="inlineStr">
        <is>
          <t>Balance TDS payable</t>
        </is>
      </c>
      <c r="C27" s="32">
        <f>IFERROR(INDEX('Tax Computation'!$AV$4:$AV$103,MATCH(Payslip!$C$3,'Tax Computation'!$A$4:$A$103,0)),0)</f>
        <v/>
      </c>
    </row>
    <row r="28">
      <c r="B28" s="56" t="inlineStr">
        <is>
          <t>Monthly TDS u/s 392</t>
        </is>
      </c>
      <c r="C28" s="32">
        <f>IFERROR(INDEX('Tax Computation'!$AX$4:$AX$103,MATCH(Payslip!$C$3,'Tax Computation'!$A$4:$A$103,0)),0)</f>
        <v/>
      </c>
    </row>
    <row r="31">
      <c r="B31" s="19" t="inlineStr">
        <is>
          <t>This is a computer-generated payslip and does not require a signature. Tax has been deducted under section 392 of the Income-tax Act, 2025.</t>
        </is>
      </c>
    </row>
  </sheetData>
  <mergeCells count="6">
    <mergeCell ref="B31:E31"/>
    <mergeCell ref="A1:F1"/>
    <mergeCell ref="B6:E6"/>
    <mergeCell ref="B7:E7"/>
    <mergeCell ref="B21:D21"/>
    <mergeCell ref="B5:E5"/>
  </mergeCells>
  <dataValidations count="1">
    <dataValidation sqref="C3" showDropDown="0" showInputMessage="0" showErrorMessage="0" allowBlank="0" type="list">
      <formula1>='Employee Master'!$B$4:$B$103</formula1>
    </dataValidation>
  </dataValidations>
  <pageMargins left="0.75" right="0.75" top="1" bottom="1" header="0.5" footer="0.5"/>
</worksheet>
</file>

<file path=xl/worksheets/sheet11.xml><?xml version="1.0" encoding="utf-8"?>
<worksheet xmlns="http://schemas.openxmlformats.org/spreadsheetml/2006/main">
  <sheetPr>
    <tabColor rgb="002E5FA3"/>
    <outlinePr summaryBelow="1" summaryRight="1"/>
    <pageSetUpPr/>
  </sheetPr>
  <dimension ref="A1:S104"/>
  <sheetViews>
    <sheetView showGridLines="0" workbookViewId="0">
      <pane xSplit="3" ySplit="3" topLeftCell="D4" activePane="bottomRight" state="frozen"/>
      <selection pane="topRight"/>
      <selection pane="bottomLeft"/>
      <selection pane="bottomRight" activeCell="A1" sqref="A1"/>
    </sheetView>
  </sheetViews>
  <sheetFormatPr baseColWidth="8" defaultRowHeight="15"/>
  <cols>
    <col width="14" customWidth="1" min="1" max="1"/>
    <col width="22" customWidth="1" min="2" max="2"/>
    <col width="14" customWidth="1" min="3" max="3"/>
    <col width="16" customWidth="1" min="4" max="4"/>
    <col width="16" customWidth="1" min="5" max="5"/>
    <col width="16" customWidth="1" min="6" max="6"/>
    <col width="16" customWidth="1" min="7" max="7"/>
    <col width="16" customWidth="1" min="8" max="8"/>
    <col width="16" customWidth="1" min="9" max="9"/>
    <col width="16" customWidth="1" min="10" max="10"/>
    <col width="16" customWidth="1" min="11" max="11"/>
    <col width="16" customWidth="1" min="12" max="12"/>
    <col width="16" customWidth="1" min="13" max="13"/>
    <col width="16" customWidth="1" min="14" max="14"/>
    <col width="16" customWidth="1" min="15" max="15"/>
    <col width="16" customWidth="1" min="16" max="16"/>
    <col width="16" customWidth="1" min="17" max="17"/>
    <col width="16" customWidth="1" min="18" max="18"/>
    <col width="16" customWidth="1" min="19" max="19"/>
  </cols>
  <sheetData>
    <row r="1" ht="30" customHeight="1">
      <c r="A1" s="1" t="inlineStr">
        <is>
          <t>Form 130 (Part B) Summary — also the Form 138 Annexure II data</t>
        </is>
      </c>
    </row>
    <row r="2" ht="16" customHeight="1">
      <c r="A2" s="2" t="inlineStr">
        <is>
          <t>Year-end position per employee. Form 130 itself must be downloaded from TRACES after the Q4 Form 138 is filed; this sheet is the reconciliation you check it against.</t>
        </is>
      </c>
    </row>
    <row r="3" ht="52" customHeight="1">
      <c r="A3" s="12" t="inlineStr">
        <is>
          <t>Employee Code</t>
        </is>
      </c>
      <c r="B3" s="12" t="inlineStr">
        <is>
          <t>Employee Name</t>
        </is>
      </c>
      <c r="C3" s="12" t="inlineStr">
        <is>
          <t>PAN</t>
        </is>
      </c>
      <c r="D3" s="12" t="inlineStr">
        <is>
          <t>Regime Opted</t>
        </is>
      </c>
      <c r="E3" s="12" t="inlineStr">
        <is>
          <t>Gross Salary</t>
        </is>
      </c>
      <c r="F3" s="12" t="inlineStr">
        <is>
          <t>Exemptions u/s 10</t>
        </is>
      </c>
      <c r="G3" s="12" t="inlineStr">
        <is>
          <t>Standard Deduction</t>
        </is>
      </c>
      <c r="H3" s="12" t="inlineStr">
        <is>
          <t>Professional Tax</t>
        </is>
      </c>
      <c r="I3" s="12" t="inlineStr">
        <is>
          <t>Income from Other Sources</t>
        </is>
      </c>
      <c r="J3" s="12" t="inlineStr">
        <is>
          <t>Gross Total Income</t>
        </is>
      </c>
      <c r="K3" s="12" t="inlineStr">
        <is>
          <t>Chapter VI-A Deductions</t>
        </is>
      </c>
      <c r="L3" s="12" t="inlineStr">
        <is>
          <t>Total Taxable Income</t>
        </is>
      </c>
      <c r="M3" s="12" t="inlineStr">
        <is>
          <t>Tax on Total Income</t>
        </is>
      </c>
      <c r="N3" s="12" t="inlineStr">
        <is>
          <t>Rebate u/s 87A</t>
        </is>
      </c>
      <c r="O3" s="12" t="inlineStr">
        <is>
          <t>Surcharge</t>
        </is>
      </c>
      <c r="P3" s="12" t="inlineStr">
        <is>
          <t>Cess</t>
        </is>
      </c>
      <c r="Q3" s="12" t="inlineStr">
        <is>
          <t>Total Tax Liability</t>
        </is>
      </c>
      <c r="R3" s="12" t="inlineStr">
        <is>
          <t>TDS Deducted</t>
        </is>
      </c>
      <c r="S3" s="12" t="inlineStr">
        <is>
          <t>Balance Payable / (Refundable)</t>
        </is>
      </c>
    </row>
    <row r="4">
      <c r="A4" s="31">
        <f>IF('Employee Master'!$B4="","",'Tax Computation'!$A4)</f>
        <v/>
      </c>
      <c r="B4" s="31">
        <f>IF('Employee Master'!$B4="","",'Tax Computation'!$B4)</f>
        <v/>
      </c>
      <c r="C4" s="31">
        <f>IF('Employee Master'!$B4="","",'Employee Master'!$D4)</f>
        <v/>
      </c>
      <c r="D4" s="31">
        <f>IF('Employee Master'!$B4="","",'Tax Computation'!$C4)</f>
        <v/>
      </c>
      <c r="E4" s="32">
        <f>IF('Employee Master'!$B4="","",'Tax Computation'!$G4)</f>
        <v/>
      </c>
      <c r="F4" s="32">
        <f>IF('Employee Master'!$B4="","",'Tax Computation'!$K4+'Tax Computation'!$L4)</f>
        <v/>
      </c>
      <c r="G4" s="32">
        <f>IF('Employee Master'!$B4="","",'Tax Computation'!$M4)</f>
        <v/>
      </c>
      <c r="H4" s="32">
        <f>IF('Employee Master'!$B4="","",'Tax Computation'!$N4)</f>
        <v/>
      </c>
      <c r="I4" s="32">
        <f>IF('Employee Master'!$B4="","",'Tax Computation'!$Q4)</f>
        <v/>
      </c>
      <c r="J4" s="32">
        <f>IF('Employee Master'!$B4="","",'Tax Computation'!$S4)</f>
        <v/>
      </c>
      <c r="K4" s="32">
        <f>IF('Employee Master'!$B4="","",'Tax Computation'!$Y4)</f>
        <v/>
      </c>
      <c r="L4" s="32">
        <f>IF('Employee Master'!$B4="","",'Tax Computation'!$Z4)</f>
        <v/>
      </c>
      <c r="M4" s="32">
        <f>IF('Employee Master'!$B4="","",'Tax Computation'!$AA4)</f>
        <v/>
      </c>
      <c r="N4" s="32">
        <f>IF('Employee Master'!$B4="","",'Tax Computation'!$AB4)</f>
        <v/>
      </c>
      <c r="O4" s="32">
        <f>IF('Employee Master'!$B4="","",'Tax Computation'!$AK4)</f>
        <v/>
      </c>
      <c r="P4" s="32">
        <f>IF('Employee Master'!$B4="","",'Tax Computation'!$AN4)</f>
        <v/>
      </c>
      <c r="Q4" s="32">
        <f>IF('Employee Master'!$B4="","",'Tax Computation'!$AR4)</f>
        <v/>
      </c>
      <c r="R4" s="32">
        <f>IF('Employee Master'!$B4="","",'Tax Computation'!$AU4+'Tax Computation'!$AX4*'Tax Computation'!$AW4)</f>
        <v/>
      </c>
      <c r="S4" s="32">
        <f>IF('Employee Master'!$B4="","",'Tax Computation'!$AR4-'Tax Computation'!$AT4-$R4)</f>
        <v/>
      </c>
    </row>
    <row r="5">
      <c r="A5" s="34">
        <f>IF('Employee Master'!$B5="","",'Tax Computation'!$A5)</f>
        <v/>
      </c>
      <c r="B5" s="34">
        <f>IF('Employee Master'!$B5="","",'Tax Computation'!$B5)</f>
        <v/>
      </c>
      <c r="C5" s="34">
        <f>IF('Employee Master'!$B5="","",'Employee Master'!$D5)</f>
        <v/>
      </c>
      <c r="D5" s="34">
        <f>IF('Employee Master'!$B5="","",'Tax Computation'!$C5)</f>
        <v/>
      </c>
      <c r="E5" s="35">
        <f>IF('Employee Master'!$B5="","",'Tax Computation'!$G5)</f>
        <v/>
      </c>
      <c r="F5" s="35">
        <f>IF('Employee Master'!$B5="","",'Tax Computation'!$K5+'Tax Computation'!$L5)</f>
        <v/>
      </c>
      <c r="G5" s="35">
        <f>IF('Employee Master'!$B5="","",'Tax Computation'!$M5)</f>
        <v/>
      </c>
      <c r="H5" s="35">
        <f>IF('Employee Master'!$B5="","",'Tax Computation'!$N5)</f>
        <v/>
      </c>
      <c r="I5" s="35">
        <f>IF('Employee Master'!$B5="","",'Tax Computation'!$Q5)</f>
        <v/>
      </c>
      <c r="J5" s="35">
        <f>IF('Employee Master'!$B5="","",'Tax Computation'!$S5)</f>
        <v/>
      </c>
      <c r="K5" s="35">
        <f>IF('Employee Master'!$B5="","",'Tax Computation'!$Y5)</f>
        <v/>
      </c>
      <c r="L5" s="35">
        <f>IF('Employee Master'!$B5="","",'Tax Computation'!$Z5)</f>
        <v/>
      </c>
      <c r="M5" s="35">
        <f>IF('Employee Master'!$B5="","",'Tax Computation'!$AA5)</f>
        <v/>
      </c>
      <c r="N5" s="35">
        <f>IF('Employee Master'!$B5="","",'Tax Computation'!$AB5)</f>
        <v/>
      </c>
      <c r="O5" s="35">
        <f>IF('Employee Master'!$B5="","",'Tax Computation'!$AK5)</f>
        <v/>
      </c>
      <c r="P5" s="35">
        <f>IF('Employee Master'!$B5="","",'Tax Computation'!$AN5)</f>
        <v/>
      </c>
      <c r="Q5" s="35">
        <f>IF('Employee Master'!$B5="","",'Tax Computation'!$AR5)</f>
        <v/>
      </c>
      <c r="R5" s="35">
        <f>IF('Employee Master'!$B5="","",'Tax Computation'!$AU5+'Tax Computation'!$AX5*'Tax Computation'!$AW5)</f>
        <v/>
      </c>
      <c r="S5" s="35">
        <f>IF('Employee Master'!$B5="","",'Tax Computation'!$AR5-'Tax Computation'!$AT5-$R5)</f>
        <v/>
      </c>
    </row>
    <row r="6">
      <c r="A6" s="31">
        <f>IF('Employee Master'!$B6="","",'Tax Computation'!$A6)</f>
        <v/>
      </c>
      <c r="B6" s="31">
        <f>IF('Employee Master'!$B6="","",'Tax Computation'!$B6)</f>
        <v/>
      </c>
      <c r="C6" s="31">
        <f>IF('Employee Master'!$B6="","",'Employee Master'!$D6)</f>
        <v/>
      </c>
      <c r="D6" s="31">
        <f>IF('Employee Master'!$B6="","",'Tax Computation'!$C6)</f>
        <v/>
      </c>
      <c r="E6" s="32">
        <f>IF('Employee Master'!$B6="","",'Tax Computation'!$G6)</f>
        <v/>
      </c>
      <c r="F6" s="32">
        <f>IF('Employee Master'!$B6="","",'Tax Computation'!$K6+'Tax Computation'!$L6)</f>
        <v/>
      </c>
      <c r="G6" s="32">
        <f>IF('Employee Master'!$B6="","",'Tax Computation'!$M6)</f>
        <v/>
      </c>
      <c r="H6" s="32">
        <f>IF('Employee Master'!$B6="","",'Tax Computation'!$N6)</f>
        <v/>
      </c>
      <c r="I6" s="32">
        <f>IF('Employee Master'!$B6="","",'Tax Computation'!$Q6)</f>
        <v/>
      </c>
      <c r="J6" s="32">
        <f>IF('Employee Master'!$B6="","",'Tax Computation'!$S6)</f>
        <v/>
      </c>
      <c r="K6" s="32">
        <f>IF('Employee Master'!$B6="","",'Tax Computation'!$Y6)</f>
        <v/>
      </c>
      <c r="L6" s="32">
        <f>IF('Employee Master'!$B6="","",'Tax Computation'!$Z6)</f>
        <v/>
      </c>
      <c r="M6" s="32">
        <f>IF('Employee Master'!$B6="","",'Tax Computation'!$AA6)</f>
        <v/>
      </c>
      <c r="N6" s="32">
        <f>IF('Employee Master'!$B6="","",'Tax Computation'!$AB6)</f>
        <v/>
      </c>
      <c r="O6" s="32">
        <f>IF('Employee Master'!$B6="","",'Tax Computation'!$AK6)</f>
        <v/>
      </c>
      <c r="P6" s="32">
        <f>IF('Employee Master'!$B6="","",'Tax Computation'!$AN6)</f>
        <v/>
      </c>
      <c r="Q6" s="32">
        <f>IF('Employee Master'!$B6="","",'Tax Computation'!$AR6)</f>
        <v/>
      </c>
      <c r="R6" s="32">
        <f>IF('Employee Master'!$B6="","",'Tax Computation'!$AU6+'Tax Computation'!$AX6*'Tax Computation'!$AW6)</f>
        <v/>
      </c>
      <c r="S6" s="32">
        <f>IF('Employee Master'!$B6="","",'Tax Computation'!$AR6-'Tax Computation'!$AT6-$R6)</f>
        <v/>
      </c>
    </row>
    <row r="7">
      <c r="A7" s="34">
        <f>IF('Employee Master'!$B7="","",'Tax Computation'!$A7)</f>
        <v/>
      </c>
      <c r="B7" s="34">
        <f>IF('Employee Master'!$B7="","",'Tax Computation'!$B7)</f>
        <v/>
      </c>
      <c r="C7" s="34">
        <f>IF('Employee Master'!$B7="","",'Employee Master'!$D7)</f>
        <v/>
      </c>
      <c r="D7" s="34">
        <f>IF('Employee Master'!$B7="","",'Tax Computation'!$C7)</f>
        <v/>
      </c>
      <c r="E7" s="35">
        <f>IF('Employee Master'!$B7="","",'Tax Computation'!$G7)</f>
        <v/>
      </c>
      <c r="F7" s="35">
        <f>IF('Employee Master'!$B7="","",'Tax Computation'!$K7+'Tax Computation'!$L7)</f>
        <v/>
      </c>
      <c r="G7" s="35">
        <f>IF('Employee Master'!$B7="","",'Tax Computation'!$M7)</f>
        <v/>
      </c>
      <c r="H7" s="35">
        <f>IF('Employee Master'!$B7="","",'Tax Computation'!$N7)</f>
        <v/>
      </c>
      <c r="I7" s="35">
        <f>IF('Employee Master'!$B7="","",'Tax Computation'!$Q7)</f>
        <v/>
      </c>
      <c r="J7" s="35">
        <f>IF('Employee Master'!$B7="","",'Tax Computation'!$S7)</f>
        <v/>
      </c>
      <c r="K7" s="35">
        <f>IF('Employee Master'!$B7="","",'Tax Computation'!$Y7)</f>
        <v/>
      </c>
      <c r="L7" s="35">
        <f>IF('Employee Master'!$B7="","",'Tax Computation'!$Z7)</f>
        <v/>
      </c>
      <c r="M7" s="35">
        <f>IF('Employee Master'!$B7="","",'Tax Computation'!$AA7)</f>
        <v/>
      </c>
      <c r="N7" s="35">
        <f>IF('Employee Master'!$B7="","",'Tax Computation'!$AB7)</f>
        <v/>
      </c>
      <c r="O7" s="35">
        <f>IF('Employee Master'!$B7="","",'Tax Computation'!$AK7)</f>
        <v/>
      </c>
      <c r="P7" s="35">
        <f>IF('Employee Master'!$B7="","",'Tax Computation'!$AN7)</f>
        <v/>
      </c>
      <c r="Q7" s="35">
        <f>IF('Employee Master'!$B7="","",'Tax Computation'!$AR7)</f>
        <v/>
      </c>
      <c r="R7" s="35">
        <f>IF('Employee Master'!$B7="","",'Tax Computation'!$AU7+'Tax Computation'!$AX7*'Tax Computation'!$AW7)</f>
        <v/>
      </c>
      <c r="S7" s="35">
        <f>IF('Employee Master'!$B7="","",'Tax Computation'!$AR7-'Tax Computation'!$AT7-$R7)</f>
        <v/>
      </c>
    </row>
    <row r="8">
      <c r="A8" s="31">
        <f>IF('Employee Master'!$B8="","",'Tax Computation'!$A8)</f>
        <v/>
      </c>
      <c r="B8" s="31">
        <f>IF('Employee Master'!$B8="","",'Tax Computation'!$B8)</f>
        <v/>
      </c>
      <c r="C8" s="31">
        <f>IF('Employee Master'!$B8="","",'Employee Master'!$D8)</f>
        <v/>
      </c>
      <c r="D8" s="31">
        <f>IF('Employee Master'!$B8="","",'Tax Computation'!$C8)</f>
        <v/>
      </c>
      <c r="E8" s="32">
        <f>IF('Employee Master'!$B8="","",'Tax Computation'!$G8)</f>
        <v/>
      </c>
      <c r="F8" s="32">
        <f>IF('Employee Master'!$B8="","",'Tax Computation'!$K8+'Tax Computation'!$L8)</f>
        <v/>
      </c>
      <c r="G8" s="32">
        <f>IF('Employee Master'!$B8="","",'Tax Computation'!$M8)</f>
        <v/>
      </c>
      <c r="H8" s="32">
        <f>IF('Employee Master'!$B8="","",'Tax Computation'!$N8)</f>
        <v/>
      </c>
      <c r="I8" s="32">
        <f>IF('Employee Master'!$B8="","",'Tax Computation'!$Q8)</f>
        <v/>
      </c>
      <c r="J8" s="32">
        <f>IF('Employee Master'!$B8="","",'Tax Computation'!$S8)</f>
        <v/>
      </c>
      <c r="K8" s="32">
        <f>IF('Employee Master'!$B8="","",'Tax Computation'!$Y8)</f>
        <v/>
      </c>
      <c r="L8" s="32">
        <f>IF('Employee Master'!$B8="","",'Tax Computation'!$Z8)</f>
        <v/>
      </c>
      <c r="M8" s="32">
        <f>IF('Employee Master'!$B8="","",'Tax Computation'!$AA8)</f>
        <v/>
      </c>
      <c r="N8" s="32">
        <f>IF('Employee Master'!$B8="","",'Tax Computation'!$AB8)</f>
        <v/>
      </c>
      <c r="O8" s="32">
        <f>IF('Employee Master'!$B8="","",'Tax Computation'!$AK8)</f>
        <v/>
      </c>
      <c r="P8" s="32">
        <f>IF('Employee Master'!$B8="","",'Tax Computation'!$AN8)</f>
        <v/>
      </c>
      <c r="Q8" s="32">
        <f>IF('Employee Master'!$B8="","",'Tax Computation'!$AR8)</f>
        <v/>
      </c>
      <c r="R8" s="32">
        <f>IF('Employee Master'!$B8="","",'Tax Computation'!$AU8+'Tax Computation'!$AX8*'Tax Computation'!$AW8)</f>
        <v/>
      </c>
      <c r="S8" s="32">
        <f>IF('Employee Master'!$B8="","",'Tax Computation'!$AR8-'Tax Computation'!$AT8-$R8)</f>
        <v/>
      </c>
    </row>
    <row r="9">
      <c r="A9" s="34">
        <f>IF('Employee Master'!$B9="","",'Tax Computation'!$A9)</f>
        <v/>
      </c>
      <c r="B9" s="34">
        <f>IF('Employee Master'!$B9="","",'Tax Computation'!$B9)</f>
        <v/>
      </c>
      <c r="C9" s="34">
        <f>IF('Employee Master'!$B9="","",'Employee Master'!$D9)</f>
        <v/>
      </c>
      <c r="D9" s="34">
        <f>IF('Employee Master'!$B9="","",'Tax Computation'!$C9)</f>
        <v/>
      </c>
      <c r="E9" s="35">
        <f>IF('Employee Master'!$B9="","",'Tax Computation'!$G9)</f>
        <v/>
      </c>
      <c r="F9" s="35">
        <f>IF('Employee Master'!$B9="","",'Tax Computation'!$K9+'Tax Computation'!$L9)</f>
        <v/>
      </c>
      <c r="G9" s="35">
        <f>IF('Employee Master'!$B9="","",'Tax Computation'!$M9)</f>
        <v/>
      </c>
      <c r="H9" s="35">
        <f>IF('Employee Master'!$B9="","",'Tax Computation'!$N9)</f>
        <v/>
      </c>
      <c r="I9" s="35">
        <f>IF('Employee Master'!$B9="","",'Tax Computation'!$Q9)</f>
        <v/>
      </c>
      <c r="J9" s="35">
        <f>IF('Employee Master'!$B9="","",'Tax Computation'!$S9)</f>
        <v/>
      </c>
      <c r="K9" s="35">
        <f>IF('Employee Master'!$B9="","",'Tax Computation'!$Y9)</f>
        <v/>
      </c>
      <c r="L9" s="35">
        <f>IF('Employee Master'!$B9="","",'Tax Computation'!$Z9)</f>
        <v/>
      </c>
      <c r="M9" s="35">
        <f>IF('Employee Master'!$B9="","",'Tax Computation'!$AA9)</f>
        <v/>
      </c>
      <c r="N9" s="35">
        <f>IF('Employee Master'!$B9="","",'Tax Computation'!$AB9)</f>
        <v/>
      </c>
      <c r="O9" s="35">
        <f>IF('Employee Master'!$B9="","",'Tax Computation'!$AK9)</f>
        <v/>
      </c>
      <c r="P9" s="35">
        <f>IF('Employee Master'!$B9="","",'Tax Computation'!$AN9)</f>
        <v/>
      </c>
      <c r="Q9" s="35">
        <f>IF('Employee Master'!$B9="","",'Tax Computation'!$AR9)</f>
        <v/>
      </c>
      <c r="R9" s="35">
        <f>IF('Employee Master'!$B9="","",'Tax Computation'!$AU9+'Tax Computation'!$AX9*'Tax Computation'!$AW9)</f>
        <v/>
      </c>
      <c r="S9" s="35">
        <f>IF('Employee Master'!$B9="","",'Tax Computation'!$AR9-'Tax Computation'!$AT9-$R9)</f>
        <v/>
      </c>
    </row>
    <row r="10">
      <c r="A10" s="31">
        <f>IF('Employee Master'!$B10="","",'Tax Computation'!$A10)</f>
        <v/>
      </c>
      <c r="B10" s="31">
        <f>IF('Employee Master'!$B10="","",'Tax Computation'!$B10)</f>
        <v/>
      </c>
      <c r="C10" s="31">
        <f>IF('Employee Master'!$B10="","",'Employee Master'!$D10)</f>
        <v/>
      </c>
      <c r="D10" s="31">
        <f>IF('Employee Master'!$B10="","",'Tax Computation'!$C10)</f>
        <v/>
      </c>
      <c r="E10" s="32">
        <f>IF('Employee Master'!$B10="","",'Tax Computation'!$G10)</f>
        <v/>
      </c>
      <c r="F10" s="32">
        <f>IF('Employee Master'!$B10="","",'Tax Computation'!$K10+'Tax Computation'!$L10)</f>
        <v/>
      </c>
      <c r="G10" s="32">
        <f>IF('Employee Master'!$B10="","",'Tax Computation'!$M10)</f>
        <v/>
      </c>
      <c r="H10" s="32">
        <f>IF('Employee Master'!$B10="","",'Tax Computation'!$N10)</f>
        <v/>
      </c>
      <c r="I10" s="32">
        <f>IF('Employee Master'!$B10="","",'Tax Computation'!$Q10)</f>
        <v/>
      </c>
      <c r="J10" s="32">
        <f>IF('Employee Master'!$B10="","",'Tax Computation'!$S10)</f>
        <v/>
      </c>
      <c r="K10" s="32">
        <f>IF('Employee Master'!$B10="","",'Tax Computation'!$Y10)</f>
        <v/>
      </c>
      <c r="L10" s="32">
        <f>IF('Employee Master'!$B10="","",'Tax Computation'!$Z10)</f>
        <v/>
      </c>
      <c r="M10" s="32">
        <f>IF('Employee Master'!$B10="","",'Tax Computation'!$AA10)</f>
        <v/>
      </c>
      <c r="N10" s="32">
        <f>IF('Employee Master'!$B10="","",'Tax Computation'!$AB10)</f>
        <v/>
      </c>
      <c r="O10" s="32">
        <f>IF('Employee Master'!$B10="","",'Tax Computation'!$AK10)</f>
        <v/>
      </c>
      <c r="P10" s="32">
        <f>IF('Employee Master'!$B10="","",'Tax Computation'!$AN10)</f>
        <v/>
      </c>
      <c r="Q10" s="32">
        <f>IF('Employee Master'!$B10="","",'Tax Computation'!$AR10)</f>
        <v/>
      </c>
      <c r="R10" s="32">
        <f>IF('Employee Master'!$B10="","",'Tax Computation'!$AU10+'Tax Computation'!$AX10*'Tax Computation'!$AW10)</f>
        <v/>
      </c>
      <c r="S10" s="32">
        <f>IF('Employee Master'!$B10="","",'Tax Computation'!$AR10-'Tax Computation'!$AT10-$R10)</f>
        <v/>
      </c>
    </row>
    <row r="11">
      <c r="A11" s="34">
        <f>IF('Employee Master'!$B11="","",'Tax Computation'!$A11)</f>
        <v/>
      </c>
      <c r="B11" s="34">
        <f>IF('Employee Master'!$B11="","",'Tax Computation'!$B11)</f>
        <v/>
      </c>
      <c r="C11" s="34">
        <f>IF('Employee Master'!$B11="","",'Employee Master'!$D11)</f>
        <v/>
      </c>
      <c r="D11" s="34">
        <f>IF('Employee Master'!$B11="","",'Tax Computation'!$C11)</f>
        <v/>
      </c>
      <c r="E11" s="35">
        <f>IF('Employee Master'!$B11="","",'Tax Computation'!$G11)</f>
        <v/>
      </c>
      <c r="F11" s="35">
        <f>IF('Employee Master'!$B11="","",'Tax Computation'!$K11+'Tax Computation'!$L11)</f>
        <v/>
      </c>
      <c r="G11" s="35">
        <f>IF('Employee Master'!$B11="","",'Tax Computation'!$M11)</f>
        <v/>
      </c>
      <c r="H11" s="35">
        <f>IF('Employee Master'!$B11="","",'Tax Computation'!$N11)</f>
        <v/>
      </c>
      <c r="I11" s="35">
        <f>IF('Employee Master'!$B11="","",'Tax Computation'!$Q11)</f>
        <v/>
      </c>
      <c r="J11" s="35">
        <f>IF('Employee Master'!$B11="","",'Tax Computation'!$S11)</f>
        <v/>
      </c>
      <c r="K11" s="35">
        <f>IF('Employee Master'!$B11="","",'Tax Computation'!$Y11)</f>
        <v/>
      </c>
      <c r="L11" s="35">
        <f>IF('Employee Master'!$B11="","",'Tax Computation'!$Z11)</f>
        <v/>
      </c>
      <c r="M11" s="35">
        <f>IF('Employee Master'!$B11="","",'Tax Computation'!$AA11)</f>
        <v/>
      </c>
      <c r="N11" s="35">
        <f>IF('Employee Master'!$B11="","",'Tax Computation'!$AB11)</f>
        <v/>
      </c>
      <c r="O11" s="35">
        <f>IF('Employee Master'!$B11="","",'Tax Computation'!$AK11)</f>
        <v/>
      </c>
      <c r="P11" s="35">
        <f>IF('Employee Master'!$B11="","",'Tax Computation'!$AN11)</f>
        <v/>
      </c>
      <c r="Q11" s="35">
        <f>IF('Employee Master'!$B11="","",'Tax Computation'!$AR11)</f>
        <v/>
      </c>
      <c r="R11" s="35">
        <f>IF('Employee Master'!$B11="","",'Tax Computation'!$AU11+'Tax Computation'!$AX11*'Tax Computation'!$AW11)</f>
        <v/>
      </c>
      <c r="S11" s="35">
        <f>IF('Employee Master'!$B11="","",'Tax Computation'!$AR11-'Tax Computation'!$AT11-$R11)</f>
        <v/>
      </c>
    </row>
    <row r="12">
      <c r="A12" s="31">
        <f>IF('Employee Master'!$B12="","",'Tax Computation'!$A12)</f>
        <v/>
      </c>
      <c r="B12" s="31">
        <f>IF('Employee Master'!$B12="","",'Tax Computation'!$B12)</f>
        <v/>
      </c>
      <c r="C12" s="31">
        <f>IF('Employee Master'!$B12="","",'Employee Master'!$D12)</f>
        <v/>
      </c>
      <c r="D12" s="31">
        <f>IF('Employee Master'!$B12="","",'Tax Computation'!$C12)</f>
        <v/>
      </c>
      <c r="E12" s="32">
        <f>IF('Employee Master'!$B12="","",'Tax Computation'!$G12)</f>
        <v/>
      </c>
      <c r="F12" s="32">
        <f>IF('Employee Master'!$B12="","",'Tax Computation'!$K12+'Tax Computation'!$L12)</f>
        <v/>
      </c>
      <c r="G12" s="32">
        <f>IF('Employee Master'!$B12="","",'Tax Computation'!$M12)</f>
        <v/>
      </c>
      <c r="H12" s="32">
        <f>IF('Employee Master'!$B12="","",'Tax Computation'!$N12)</f>
        <v/>
      </c>
      <c r="I12" s="32">
        <f>IF('Employee Master'!$B12="","",'Tax Computation'!$Q12)</f>
        <v/>
      </c>
      <c r="J12" s="32">
        <f>IF('Employee Master'!$B12="","",'Tax Computation'!$S12)</f>
        <v/>
      </c>
      <c r="K12" s="32">
        <f>IF('Employee Master'!$B12="","",'Tax Computation'!$Y12)</f>
        <v/>
      </c>
      <c r="L12" s="32">
        <f>IF('Employee Master'!$B12="","",'Tax Computation'!$Z12)</f>
        <v/>
      </c>
      <c r="M12" s="32">
        <f>IF('Employee Master'!$B12="","",'Tax Computation'!$AA12)</f>
        <v/>
      </c>
      <c r="N12" s="32">
        <f>IF('Employee Master'!$B12="","",'Tax Computation'!$AB12)</f>
        <v/>
      </c>
      <c r="O12" s="32">
        <f>IF('Employee Master'!$B12="","",'Tax Computation'!$AK12)</f>
        <v/>
      </c>
      <c r="P12" s="32">
        <f>IF('Employee Master'!$B12="","",'Tax Computation'!$AN12)</f>
        <v/>
      </c>
      <c r="Q12" s="32">
        <f>IF('Employee Master'!$B12="","",'Tax Computation'!$AR12)</f>
        <v/>
      </c>
      <c r="R12" s="32">
        <f>IF('Employee Master'!$B12="","",'Tax Computation'!$AU12+'Tax Computation'!$AX12*'Tax Computation'!$AW12)</f>
        <v/>
      </c>
      <c r="S12" s="32">
        <f>IF('Employee Master'!$B12="","",'Tax Computation'!$AR12-'Tax Computation'!$AT12-$R12)</f>
        <v/>
      </c>
    </row>
    <row r="13">
      <c r="A13" s="34">
        <f>IF('Employee Master'!$B13="","",'Tax Computation'!$A13)</f>
        <v/>
      </c>
      <c r="B13" s="34">
        <f>IF('Employee Master'!$B13="","",'Tax Computation'!$B13)</f>
        <v/>
      </c>
      <c r="C13" s="34">
        <f>IF('Employee Master'!$B13="","",'Employee Master'!$D13)</f>
        <v/>
      </c>
      <c r="D13" s="34">
        <f>IF('Employee Master'!$B13="","",'Tax Computation'!$C13)</f>
        <v/>
      </c>
      <c r="E13" s="35">
        <f>IF('Employee Master'!$B13="","",'Tax Computation'!$G13)</f>
        <v/>
      </c>
      <c r="F13" s="35">
        <f>IF('Employee Master'!$B13="","",'Tax Computation'!$K13+'Tax Computation'!$L13)</f>
        <v/>
      </c>
      <c r="G13" s="35">
        <f>IF('Employee Master'!$B13="","",'Tax Computation'!$M13)</f>
        <v/>
      </c>
      <c r="H13" s="35">
        <f>IF('Employee Master'!$B13="","",'Tax Computation'!$N13)</f>
        <v/>
      </c>
      <c r="I13" s="35">
        <f>IF('Employee Master'!$B13="","",'Tax Computation'!$Q13)</f>
        <v/>
      </c>
      <c r="J13" s="35">
        <f>IF('Employee Master'!$B13="","",'Tax Computation'!$S13)</f>
        <v/>
      </c>
      <c r="K13" s="35">
        <f>IF('Employee Master'!$B13="","",'Tax Computation'!$Y13)</f>
        <v/>
      </c>
      <c r="L13" s="35">
        <f>IF('Employee Master'!$B13="","",'Tax Computation'!$Z13)</f>
        <v/>
      </c>
      <c r="M13" s="35">
        <f>IF('Employee Master'!$B13="","",'Tax Computation'!$AA13)</f>
        <v/>
      </c>
      <c r="N13" s="35">
        <f>IF('Employee Master'!$B13="","",'Tax Computation'!$AB13)</f>
        <v/>
      </c>
      <c r="O13" s="35">
        <f>IF('Employee Master'!$B13="","",'Tax Computation'!$AK13)</f>
        <v/>
      </c>
      <c r="P13" s="35">
        <f>IF('Employee Master'!$B13="","",'Tax Computation'!$AN13)</f>
        <v/>
      </c>
      <c r="Q13" s="35">
        <f>IF('Employee Master'!$B13="","",'Tax Computation'!$AR13)</f>
        <v/>
      </c>
      <c r="R13" s="35">
        <f>IF('Employee Master'!$B13="","",'Tax Computation'!$AU13+'Tax Computation'!$AX13*'Tax Computation'!$AW13)</f>
        <v/>
      </c>
      <c r="S13" s="35">
        <f>IF('Employee Master'!$B13="","",'Tax Computation'!$AR13-'Tax Computation'!$AT13-$R13)</f>
        <v/>
      </c>
    </row>
    <row r="14">
      <c r="A14" s="31">
        <f>IF('Employee Master'!$B14="","",'Tax Computation'!$A14)</f>
        <v/>
      </c>
      <c r="B14" s="31">
        <f>IF('Employee Master'!$B14="","",'Tax Computation'!$B14)</f>
        <v/>
      </c>
      <c r="C14" s="31">
        <f>IF('Employee Master'!$B14="","",'Employee Master'!$D14)</f>
        <v/>
      </c>
      <c r="D14" s="31">
        <f>IF('Employee Master'!$B14="","",'Tax Computation'!$C14)</f>
        <v/>
      </c>
      <c r="E14" s="32">
        <f>IF('Employee Master'!$B14="","",'Tax Computation'!$G14)</f>
        <v/>
      </c>
      <c r="F14" s="32">
        <f>IF('Employee Master'!$B14="","",'Tax Computation'!$K14+'Tax Computation'!$L14)</f>
        <v/>
      </c>
      <c r="G14" s="32">
        <f>IF('Employee Master'!$B14="","",'Tax Computation'!$M14)</f>
        <v/>
      </c>
      <c r="H14" s="32">
        <f>IF('Employee Master'!$B14="","",'Tax Computation'!$N14)</f>
        <v/>
      </c>
      <c r="I14" s="32">
        <f>IF('Employee Master'!$B14="","",'Tax Computation'!$Q14)</f>
        <v/>
      </c>
      <c r="J14" s="32">
        <f>IF('Employee Master'!$B14="","",'Tax Computation'!$S14)</f>
        <v/>
      </c>
      <c r="K14" s="32">
        <f>IF('Employee Master'!$B14="","",'Tax Computation'!$Y14)</f>
        <v/>
      </c>
      <c r="L14" s="32">
        <f>IF('Employee Master'!$B14="","",'Tax Computation'!$Z14)</f>
        <v/>
      </c>
      <c r="M14" s="32">
        <f>IF('Employee Master'!$B14="","",'Tax Computation'!$AA14)</f>
        <v/>
      </c>
      <c r="N14" s="32">
        <f>IF('Employee Master'!$B14="","",'Tax Computation'!$AB14)</f>
        <v/>
      </c>
      <c r="O14" s="32">
        <f>IF('Employee Master'!$B14="","",'Tax Computation'!$AK14)</f>
        <v/>
      </c>
      <c r="P14" s="32">
        <f>IF('Employee Master'!$B14="","",'Tax Computation'!$AN14)</f>
        <v/>
      </c>
      <c r="Q14" s="32">
        <f>IF('Employee Master'!$B14="","",'Tax Computation'!$AR14)</f>
        <v/>
      </c>
      <c r="R14" s="32">
        <f>IF('Employee Master'!$B14="","",'Tax Computation'!$AU14+'Tax Computation'!$AX14*'Tax Computation'!$AW14)</f>
        <v/>
      </c>
      <c r="S14" s="32">
        <f>IF('Employee Master'!$B14="","",'Tax Computation'!$AR14-'Tax Computation'!$AT14-$R14)</f>
        <v/>
      </c>
    </row>
    <row r="15">
      <c r="A15" s="34">
        <f>IF('Employee Master'!$B15="","",'Tax Computation'!$A15)</f>
        <v/>
      </c>
      <c r="B15" s="34">
        <f>IF('Employee Master'!$B15="","",'Tax Computation'!$B15)</f>
        <v/>
      </c>
      <c r="C15" s="34">
        <f>IF('Employee Master'!$B15="","",'Employee Master'!$D15)</f>
        <v/>
      </c>
      <c r="D15" s="34">
        <f>IF('Employee Master'!$B15="","",'Tax Computation'!$C15)</f>
        <v/>
      </c>
      <c r="E15" s="35">
        <f>IF('Employee Master'!$B15="","",'Tax Computation'!$G15)</f>
        <v/>
      </c>
      <c r="F15" s="35">
        <f>IF('Employee Master'!$B15="","",'Tax Computation'!$K15+'Tax Computation'!$L15)</f>
        <v/>
      </c>
      <c r="G15" s="35">
        <f>IF('Employee Master'!$B15="","",'Tax Computation'!$M15)</f>
        <v/>
      </c>
      <c r="H15" s="35">
        <f>IF('Employee Master'!$B15="","",'Tax Computation'!$N15)</f>
        <v/>
      </c>
      <c r="I15" s="35">
        <f>IF('Employee Master'!$B15="","",'Tax Computation'!$Q15)</f>
        <v/>
      </c>
      <c r="J15" s="35">
        <f>IF('Employee Master'!$B15="","",'Tax Computation'!$S15)</f>
        <v/>
      </c>
      <c r="K15" s="35">
        <f>IF('Employee Master'!$B15="","",'Tax Computation'!$Y15)</f>
        <v/>
      </c>
      <c r="L15" s="35">
        <f>IF('Employee Master'!$B15="","",'Tax Computation'!$Z15)</f>
        <v/>
      </c>
      <c r="M15" s="35">
        <f>IF('Employee Master'!$B15="","",'Tax Computation'!$AA15)</f>
        <v/>
      </c>
      <c r="N15" s="35">
        <f>IF('Employee Master'!$B15="","",'Tax Computation'!$AB15)</f>
        <v/>
      </c>
      <c r="O15" s="35">
        <f>IF('Employee Master'!$B15="","",'Tax Computation'!$AK15)</f>
        <v/>
      </c>
      <c r="P15" s="35">
        <f>IF('Employee Master'!$B15="","",'Tax Computation'!$AN15)</f>
        <v/>
      </c>
      <c r="Q15" s="35">
        <f>IF('Employee Master'!$B15="","",'Tax Computation'!$AR15)</f>
        <v/>
      </c>
      <c r="R15" s="35">
        <f>IF('Employee Master'!$B15="","",'Tax Computation'!$AU15+'Tax Computation'!$AX15*'Tax Computation'!$AW15)</f>
        <v/>
      </c>
      <c r="S15" s="35">
        <f>IF('Employee Master'!$B15="","",'Tax Computation'!$AR15-'Tax Computation'!$AT15-$R15)</f>
        <v/>
      </c>
    </row>
    <row r="16">
      <c r="A16" s="31">
        <f>IF('Employee Master'!$B16="","",'Tax Computation'!$A16)</f>
        <v/>
      </c>
      <c r="B16" s="31">
        <f>IF('Employee Master'!$B16="","",'Tax Computation'!$B16)</f>
        <v/>
      </c>
      <c r="C16" s="31">
        <f>IF('Employee Master'!$B16="","",'Employee Master'!$D16)</f>
        <v/>
      </c>
      <c r="D16" s="31">
        <f>IF('Employee Master'!$B16="","",'Tax Computation'!$C16)</f>
        <v/>
      </c>
      <c r="E16" s="32">
        <f>IF('Employee Master'!$B16="","",'Tax Computation'!$G16)</f>
        <v/>
      </c>
      <c r="F16" s="32">
        <f>IF('Employee Master'!$B16="","",'Tax Computation'!$K16+'Tax Computation'!$L16)</f>
        <v/>
      </c>
      <c r="G16" s="32">
        <f>IF('Employee Master'!$B16="","",'Tax Computation'!$M16)</f>
        <v/>
      </c>
      <c r="H16" s="32">
        <f>IF('Employee Master'!$B16="","",'Tax Computation'!$N16)</f>
        <v/>
      </c>
      <c r="I16" s="32">
        <f>IF('Employee Master'!$B16="","",'Tax Computation'!$Q16)</f>
        <v/>
      </c>
      <c r="J16" s="32">
        <f>IF('Employee Master'!$B16="","",'Tax Computation'!$S16)</f>
        <v/>
      </c>
      <c r="K16" s="32">
        <f>IF('Employee Master'!$B16="","",'Tax Computation'!$Y16)</f>
        <v/>
      </c>
      <c r="L16" s="32">
        <f>IF('Employee Master'!$B16="","",'Tax Computation'!$Z16)</f>
        <v/>
      </c>
      <c r="M16" s="32">
        <f>IF('Employee Master'!$B16="","",'Tax Computation'!$AA16)</f>
        <v/>
      </c>
      <c r="N16" s="32">
        <f>IF('Employee Master'!$B16="","",'Tax Computation'!$AB16)</f>
        <v/>
      </c>
      <c r="O16" s="32">
        <f>IF('Employee Master'!$B16="","",'Tax Computation'!$AK16)</f>
        <v/>
      </c>
      <c r="P16" s="32">
        <f>IF('Employee Master'!$B16="","",'Tax Computation'!$AN16)</f>
        <v/>
      </c>
      <c r="Q16" s="32">
        <f>IF('Employee Master'!$B16="","",'Tax Computation'!$AR16)</f>
        <v/>
      </c>
      <c r="R16" s="32">
        <f>IF('Employee Master'!$B16="","",'Tax Computation'!$AU16+'Tax Computation'!$AX16*'Tax Computation'!$AW16)</f>
        <v/>
      </c>
      <c r="S16" s="32">
        <f>IF('Employee Master'!$B16="","",'Tax Computation'!$AR16-'Tax Computation'!$AT16-$R16)</f>
        <v/>
      </c>
    </row>
    <row r="17">
      <c r="A17" s="34">
        <f>IF('Employee Master'!$B17="","",'Tax Computation'!$A17)</f>
        <v/>
      </c>
      <c r="B17" s="34">
        <f>IF('Employee Master'!$B17="","",'Tax Computation'!$B17)</f>
        <v/>
      </c>
      <c r="C17" s="34">
        <f>IF('Employee Master'!$B17="","",'Employee Master'!$D17)</f>
        <v/>
      </c>
      <c r="D17" s="34">
        <f>IF('Employee Master'!$B17="","",'Tax Computation'!$C17)</f>
        <v/>
      </c>
      <c r="E17" s="35">
        <f>IF('Employee Master'!$B17="","",'Tax Computation'!$G17)</f>
        <v/>
      </c>
      <c r="F17" s="35">
        <f>IF('Employee Master'!$B17="","",'Tax Computation'!$K17+'Tax Computation'!$L17)</f>
        <v/>
      </c>
      <c r="G17" s="35">
        <f>IF('Employee Master'!$B17="","",'Tax Computation'!$M17)</f>
        <v/>
      </c>
      <c r="H17" s="35">
        <f>IF('Employee Master'!$B17="","",'Tax Computation'!$N17)</f>
        <v/>
      </c>
      <c r="I17" s="35">
        <f>IF('Employee Master'!$B17="","",'Tax Computation'!$Q17)</f>
        <v/>
      </c>
      <c r="J17" s="35">
        <f>IF('Employee Master'!$B17="","",'Tax Computation'!$S17)</f>
        <v/>
      </c>
      <c r="K17" s="35">
        <f>IF('Employee Master'!$B17="","",'Tax Computation'!$Y17)</f>
        <v/>
      </c>
      <c r="L17" s="35">
        <f>IF('Employee Master'!$B17="","",'Tax Computation'!$Z17)</f>
        <v/>
      </c>
      <c r="M17" s="35">
        <f>IF('Employee Master'!$B17="","",'Tax Computation'!$AA17)</f>
        <v/>
      </c>
      <c r="N17" s="35">
        <f>IF('Employee Master'!$B17="","",'Tax Computation'!$AB17)</f>
        <v/>
      </c>
      <c r="O17" s="35">
        <f>IF('Employee Master'!$B17="","",'Tax Computation'!$AK17)</f>
        <v/>
      </c>
      <c r="P17" s="35">
        <f>IF('Employee Master'!$B17="","",'Tax Computation'!$AN17)</f>
        <v/>
      </c>
      <c r="Q17" s="35">
        <f>IF('Employee Master'!$B17="","",'Tax Computation'!$AR17)</f>
        <v/>
      </c>
      <c r="R17" s="35">
        <f>IF('Employee Master'!$B17="","",'Tax Computation'!$AU17+'Tax Computation'!$AX17*'Tax Computation'!$AW17)</f>
        <v/>
      </c>
      <c r="S17" s="35">
        <f>IF('Employee Master'!$B17="","",'Tax Computation'!$AR17-'Tax Computation'!$AT17-$R17)</f>
        <v/>
      </c>
    </row>
    <row r="18">
      <c r="A18" s="31">
        <f>IF('Employee Master'!$B18="","",'Tax Computation'!$A18)</f>
        <v/>
      </c>
      <c r="B18" s="31">
        <f>IF('Employee Master'!$B18="","",'Tax Computation'!$B18)</f>
        <v/>
      </c>
      <c r="C18" s="31">
        <f>IF('Employee Master'!$B18="","",'Employee Master'!$D18)</f>
        <v/>
      </c>
      <c r="D18" s="31">
        <f>IF('Employee Master'!$B18="","",'Tax Computation'!$C18)</f>
        <v/>
      </c>
      <c r="E18" s="32">
        <f>IF('Employee Master'!$B18="","",'Tax Computation'!$G18)</f>
        <v/>
      </c>
      <c r="F18" s="32">
        <f>IF('Employee Master'!$B18="","",'Tax Computation'!$K18+'Tax Computation'!$L18)</f>
        <v/>
      </c>
      <c r="G18" s="32">
        <f>IF('Employee Master'!$B18="","",'Tax Computation'!$M18)</f>
        <v/>
      </c>
      <c r="H18" s="32">
        <f>IF('Employee Master'!$B18="","",'Tax Computation'!$N18)</f>
        <v/>
      </c>
      <c r="I18" s="32">
        <f>IF('Employee Master'!$B18="","",'Tax Computation'!$Q18)</f>
        <v/>
      </c>
      <c r="J18" s="32">
        <f>IF('Employee Master'!$B18="","",'Tax Computation'!$S18)</f>
        <v/>
      </c>
      <c r="K18" s="32">
        <f>IF('Employee Master'!$B18="","",'Tax Computation'!$Y18)</f>
        <v/>
      </c>
      <c r="L18" s="32">
        <f>IF('Employee Master'!$B18="","",'Tax Computation'!$Z18)</f>
        <v/>
      </c>
      <c r="M18" s="32">
        <f>IF('Employee Master'!$B18="","",'Tax Computation'!$AA18)</f>
        <v/>
      </c>
      <c r="N18" s="32">
        <f>IF('Employee Master'!$B18="","",'Tax Computation'!$AB18)</f>
        <v/>
      </c>
      <c r="O18" s="32">
        <f>IF('Employee Master'!$B18="","",'Tax Computation'!$AK18)</f>
        <v/>
      </c>
      <c r="P18" s="32">
        <f>IF('Employee Master'!$B18="","",'Tax Computation'!$AN18)</f>
        <v/>
      </c>
      <c r="Q18" s="32">
        <f>IF('Employee Master'!$B18="","",'Tax Computation'!$AR18)</f>
        <v/>
      </c>
      <c r="R18" s="32">
        <f>IF('Employee Master'!$B18="","",'Tax Computation'!$AU18+'Tax Computation'!$AX18*'Tax Computation'!$AW18)</f>
        <v/>
      </c>
      <c r="S18" s="32">
        <f>IF('Employee Master'!$B18="","",'Tax Computation'!$AR18-'Tax Computation'!$AT18-$R18)</f>
        <v/>
      </c>
    </row>
    <row r="19">
      <c r="A19" s="34">
        <f>IF('Employee Master'!$B19="","",'Tax Computation'!$A19)</f>
        <v/>
      </c>
      <c r="B19" s="34">
        <f>IF('Employee Master'!$B19="","",'Tax Computation'!$B19)</f>
        <v/>
      </c>
      <c r="C19" s="34">
        <f>IF('Employee Master'!$B19="","",'Employee Master'!$D19)</f>
        <v/>
      </c>
      <c r="D19" s="34">
        <f>IF('Employee Master'!$B19="","",'Tax Computation'!$C19)</f>
        <v/>
      </c>
      <c r="E19" s="35">
        <f>IF('Employee Master'!$B19="","",'Tax Computation'!$G19)</f>
        <v/>
      </c>
      <c r="F19" s="35">
        <f>IF('Employee Master'!$B19="","",'Tax Computation'!$K19+'Tax Computation'!$L19)</f>
        <v/>
      </c>
      <c r="G19" s="35">
        <f>IF('Employee Master'!$B19="","",'Tax Computation'!$M19)</f>
        <v/>
      </c>
      <c r="H19" s="35">
        <f>IF('Employee Master'!$B19="","",'Tax Computation'!$N19)</f>
        <v/>
      </c>
      <c r="I19" s="35">
        <f>IF('Employee Master'!$B19="","",'Tax Computation'!$Q19)</f>
        <v/>
      </c>
      <c r="J19" s="35">
        <f>IF('Employee Master'!$B19="","",'Tax Computation'!$S19)</f>
        <v/>
      </c>
      <c r="K19" s="35">
        <f>IF('Employee Master'!$B19="","",'Tax Computation'!$Y19)</f>
        <v/>
      </c>
      <c r="L19" s="35">
        <f>IF('Employee Master'!$B19="","",'Tax Computation'!$Z19)</f>
        <v/>
      </c>
      <c r="M19" s="35">
        <f>IF('Employee Master'!$B19="","",'Tax Computation'!$AA19)</f>
        <v/>
      </c>
      <c r="N19" s="35">
        <f>IF('Employee Master'!$B19="","",'Tax Computation'!$AB19)</f>
        <v/>
      </c>
      <c r="O19" s="35">
        <f>IF('Employee Master'!$B19="","",'Tax Computation'!$AK19)</f>
        <v/>
      </c>
      <c r="P19" s="35">
        <f>IF('Employee Master'!$B19="","",'Tax Computation'!$AN19)</f>
        <v/>
      </c>
      <c r="Q19" s="35">
        <f>IF('Employee Master'!$B19="","",'Tax Computation'!$AR19)</f>
        <v/>
      </c>
      <c r="R19" s="35">
        <f>IF('Employee Master'!$B19="","",'Tax Computation'!$AU19+'Tax Computation'!$AX19*'Tax Computation'!$AW19)</f>
        <v/>
      </c>
      <c r="S19" s="35">
        <f>IF('Employee Master'!$B19="","",'Tax Computation'!$AR19-'Tax Computation'!$AT19-$R19)</f>
        <v/>
      </c>
    </row>
    <row r="20">
      <c r="A20" s="31">
        <f>IF('Employee Master'!$B20="","",'Tax Computation'!$A20)</f>
        <v/>
      </c>
      <c r="B20" s="31">
        <f>IF('Employee Master'!$B20="","",'Tax Computation'!$B20)</f>
        <v/>
      </c>
      <c r="C20" s="31">
        <f>IF('Employee Master'!$B20="","",'Employee Master'!$D20)</f>
        <v/>
      </c>
      <c r="D20" s="31">
        <f>IF('Employee Master'!$B20="","",'Tax Computation'!$C20)</f>
        <v/>
      </c>
      <c r="E20" s="32">
        <f>IF('Employee Master'!$B20="","",'Tax Computation'!$G20)</f>
        <v/>
      </c>
      <c r="F20" s="32">
        <f>IF('Employee Master'!$B20="","",'Tax Computation'!$K20+'Tax Computation'!$L20)</f>
        <v/>
      </c>
      <c r="G20" s="32">
        <f>IF('Employee Master'!$B20="","",'Tax Computation'!$M20)</f>
        <v/>
      </c>
      <c r="H20" s="32">
        <f>IF('Employee Master'!$B20="","",'Tax Computation'!$N20)</f>
        <v/>
      </c>
      <c r="I20" s="32">
        <f>IF('Employee Master'!$B20="","",'Tax Computation'!$Q20)</f>
        <v/>
      </c>
      <c r="J20" s="32">
        <f>IF('Employee Master'!$B20="","",'Tax Computation'!$S20)</f>
        <v/>
      </c>
      <c r="K20" s="32">
        <f>IF('Employee Master'!$B20="","",'Tax Computation'!$Y20)</f>
        <v/>
      </c>
      <c r="L20" s="32">
        <f>IF('Employee Master'!$B20="","",'Tax Computation'!$Z20)</f>
        <v/>
      </c>
      <c r="M20" s="32">
        <f>IF('Employee Master'!$B20="","",'Tax Computation'!$AA20)</f>
        <v/>
      </c>
      <c r="N20" s="32">
        <f>IF('Employee Master'!$B20="","",'Tax Computation'!$AB20)</f>
        <v/>
      </c>
      <c r="O20" s="32">
        <f>IF('Employee Master'!$B20="","",'Tax Computation'!$AK20)</f>
        <v/>
      </c>
      <c r="P20" s="32">
        <f>IF('Employee Master'!$B20="","",'Tax Computation'!$AN20)</f>
        <v/>
      </c>
      <c r="Q20" s="32">
        <f>IF('Employee Master'!$B20="","",'Tax Computation'!$AR20)</f>
        <v/>
      </c>
      <c r="R20" s="32">
        <f>IF('Employee Master'!$B20="","",'Tax Computation'!$AU20+'Tax Computation'!$AX20*'Tax Computation'!$AW20)</f>
        <v/>
      </c>
      <c r="S20" s="32">
        <f>IF('Employee Master'!$B20="","",'Tax Computation'!$AR20-'Tax Computation'!$AT20-$R20)</f>
        <v/>
      </c>
    </row>
    <row r="21">
      <c r="A21" s="34">
        <f>IF('Employee Master'!$B21="","",'Tax Computation'!$A21)</f>
        <v/>
      </c>
      <c r="B21" s="34">
        <f>IF('Employee Master'!$B21="","",'Tax Computation'!$B21)</f>
        <v/>
      </c>
      <c r="C21" s="34">
        <f>IF('Employee Master'!$B21="","",'Employee Master'!$D21)</f>
        <v/>
      </c>
      <c r="D21" s="34">
        <f>IF('Employee Master'!$B21="","",'Tax Computation'!$C21)</f>
        <v/>
      </c>
      <c r="E21" s="35">
        <f>IF('Employee Master'!$B21="","",'Tax Computation'!$G21)</f>
        <v/>
      </c>
      <c r="F21" s="35">
        <f>IF('Employee Master'!$B21="","",'Tax Computation'!$K21+'Tax Computation'!$L21)</f>
        <v/>
      </c>
      <c r="G21" s="35">
        <f>IF('Employee Master'!$B21="","",'Tax Computation'!$M21)</f>
        <v/>
      </c>
      <c r="H21" s="35">
        <f>IF('Employee Master'!$B21="","",'Tax Computation'!$N21)</f>
        <v/>
      </c>
      <c r="I21" s="35">
        <f>IF('Employee Master'!$B21="","",'Tax Computation'!$Q21)</f>
        <v/>
      </c>
      <c r="J21" s="35">
        <f>IF('Employee Master'!$B21="","",'Tax Computation'!$S21)</f>
        <v/>
      </c>
      <c r="K21" s="35">
        <f>IF('Employee Master'!$B21="","",'Tax Computation'!$Y21)</f>
        <v/>
      </c>
      <c r="L21" s="35">
        <f>IF('Employee Master'!$B21="","",'Tax Computation'!$Z21)</f>
        <v/>
      </c>
      <c r="M21" s="35">
        <f>IF('Employee Master'!$B21="","",'Tax Computation'!$AA21)</f>
        <v/>
      </c>
      <c r="N21" s="35">
        <f>IF('Employee Master'!$B21="","",'Tax Computation'!$AB21)</f>
        <v/>
      </c>
      <c r="O21" s="35">
        <f>IF('Employee Master'!$B21="","",'Tax Computation'!$AK21)</f>
        <v/>
      </c>
      <c r="P21" s="35">
        <f>IF('Employee Master'!$B21="","",'Tax Computation'!$AN21)</f>
        <v/>
      </c>
      <c r="Q21" s="35">
        <f>IF('Employee Master'!$B21="","",'Tax Computation'!$AR21)</f>
        <v/>
      </c>
      <c r="R21" s="35">
        <f>IF('Employee Master'!$B21="","",'Tax Computation'!$AU21+'Tax Computation'!$AX21*'Tax Computation'!$AW21)</f>
        <v/>
      </c>
      <c r="S21" s="35">
        <f>IF('Employee Master'!$B21="","",'Tax Computation'!$AR21-'Tax Computation'!$AT21-$R21)</f>
        <v/>
      </c>
    </row>
    <row r="22">
      <c r="A22" s="31">
        <f>IF('Employee Master'!$B22="","",'Tax Computation'!$A22)</f>
        <v/>
      </c>
      <c r="B22" s="31">
        <f>IF('Employee Master'!$B22="","",'Tax Computation'!$B22)</f>
        <v/>
      </c>
      <c r="C22" s="31">
        <f>IF('Employee Master'!$B22="","",'Employee Master'!$D22)</f>
        <v/>
      </c>
      <c r="D22" s="31">
        <f>IF('Employee Master'!$B22="","",'Tax Computation'!$C22)</f>
        <v/>
      </c>
      <c r="E22" s="32">
        <f>IF('Employee Master'!$B22="","",'Tax Computation'!$G22)</f>
        <v/>
      </c>
      <c r="F22" s="32">
        <f>IF('Employee Master'!$B22="","",'Tax Computation'!$K22+'Tax Computation'!$L22)</f>
        <v/>
      </c>
      <c r="G22" s="32">
        <f>IF('Employee Master'!$B22="","",'Tax Computation'!$M22)</f>
        <v/>
      </c>
      <c r="H22" s="32">
        <f>IF('Employee Master'!$B22="","",'Tax Computation'!$N22)</f>
        <v/>
      </c>
      <c r="I22" s="32">
        <f>IF('Employee Master'!$B22="","",'Tax Computation'!$Q22)</f>
        <v/>
      </c>
      <c r="J22" s="32">
        <f>IF('Employee Master'!$B22="","",'Tax Computation'!$S22)</f>
        <v/>
      </c>
      <c r="K22" s="32">
        <f>IF('Employee Master'!$B22="","",'Tax Computation'!$Y22)</f>
        <v/>
      </c>
      <c r="L22" s="32">
        <f>IF('Employee Master'!$B22="","",'Tax Computation'!$Z22)</f>
        <v/>
      </c>
      <c r="M22" s="32">
        <f>IF('Employee Master'!$B22="","",'Tax Computation'!$AA22)</f>
        <v/>
      </c>
      <c r="N22" s="32">
        <f>IF('Employee Master'!$B22="","",'Tax Computation'!$AB22)</f>
        <v/>
      </c>
      <c r="O22" s="32">
        <f>IF('Employee Master'!$B22="","",'Tax Computation'!$AK22)</f>
        <v/>
      </c>
      <c r="P22" s="32">
        <f>IF('Employee Master'!$B22="","",'Tax Computation'!$AN22)</f>
        <v/>
      </c>
      <c r="Q22" s="32">
        <f>IF('Employee Master'!$B22="","",'Tax Computation'!$AR22)</f>
        <v/>
      </c>
      <c r="R22" s="32">
        <f>IF('Employee Master'!$B22="","",'Tax Computation'!$AU22+'Tax Computation'!$AX22*'Tax Computation'!$AW22)</f>
        <v/>
      </c>
      <c r="S22" s="32">
        <f>IF('Employee Master'!$B22="","",'Tax Computation'!$AR22-'Tax Computation'!$AT22-$R22)</f>
        <v/>
      </c>
    </row>
    <row r="23">
      <c r="A23" s="34">
        <f>IF('Employee Master'!$B23="","",'Tax Computation'!$A23)</f>
        <v/>
      </c>
      <c r="B23" s="34">
        <f>IF('Employee Master'!$B23="","",'Tax Computation'!$B23)</f>
        <v/>
      </c>
      <c r="C23" s="34">
        <f>IF('Employee Master'!$B23="","",'Employee Master'!$D23)</f>
        <v/>
      </c>
      <c r="D23" s="34">
        <f>IF('Employee Master'!$B23="","",'Tax Computation'!$C23)</f>
        <v/>
      </c>
      <c r="E23" s="35">
        <f>IF('Employee Master'!$B23="","",'Tax Computation'!$G23)</f>
        <v/>
      </c>
      <c r="F23" s="35">
        <f>IF('Employee Master'!$B23="","",'Tax Computation'!$K23+'Tax Computation'!$L23)</f>
        <v/>
      </c>
      <c r="G23" s="35">
        <f>IF('Employee Master'!$B23="","",'Tax Computation'!$M23)</f>
        <v/>
      </c>
      <c r="H23" s="35">
        <f>IF('Employee Master'!$B23="","",'Tax Computation'!$N23)</f>
        <v/>
      </c>
      <c r="I23" s="35">
        <f>IF('Employee Master'!$B23="","",'Tax Computation'!$Q23)</f>
        <v/>
      </c>
      <c r="J23" s="35">
        <f>IF('Employee Master'!$B23="","",'Tax Computation'!$S23)</f>
        <v/>
      </c>
      <c r="K23" s="35">
        <f>IF('Employee Master'!$B23="","",'Tax Computation'!$Y23)</f>
        <v/>
      </c>
      <c r="L23" s="35">
        <f>IF('Employee Master'!$B23="","",'Tax Computation'!$Z23)</f>
        <v/>
      </c>
      <c r="M23" s="35">
        <f>IF('Employee Master'!$B23="","",'Tax Computation'!$AA23)</f>
        <v/>
      </c>
      <c r="N23" s="35">
        <f>IF('Employee Master'!$B23="","",'Tax Computation'!$AB23)</f>
        <v/>
      </c>
      <c r="O23" s="35">
        <f>IF('Employee Master'!$B23="","",'Tax Computation'!$AK23)</f>
        <v/>
      </c>
      <c r="P23" s="35">
        <f>IF('Employee Master'!$B23="","",'Tax Computation'!$AN23)</f>
        <v/>
      </c>
      <c r="Q23" s="35">
        <f>IF('Employee Master'!$B23="","",'Tax Computation'!$AR23)</f>
        <v/>
      </c>
      <c r="R23" s="35">
        <f>IF('Employee Master'!$B23="","",'Tax Computation'!$AU23+'Tax Computation'!$AX23*'Tax Computation'!$AW23)</f>
        <v/>
      </c>
      <c r="S23" s="35">
        <f>IF('Employee Master'!$B23="","",'Tax Computation'!$AR23-'Tax Computation'!$AT23-$R23)</f>
        <v/>
      </c>
    </row>
    <row r="24">
      <c r="A24" s="31">
        <f>IF('Employee Master'!$B24="","",'Tax Computation'!$A24)</f>
        <v/>
      </c>
      <c r="B24" s="31">
        <f>IF('Employee Master'!$B24="","",'Tax Computation'!$B24)</f>
        <v/>
      </c>
      <c r="C24" s="31">
        <f>IF('Employee Master'!$B24="","",'Employee Master'!$D24)</f>
        <v/>
      </c>
      <c r="D24" s="31">
        <f>IF('Employee Master'!$B24="","",'Tax Computation'!$C24)</f>
        <v/>
      </c>
      <c r="E24" s="32">
        <f>IF('Employee Master'!$B24="","",'Tax Computation'!$G24)</f>
        <v/>
      </c>
      <c r="F24" s="32">
        <f>IF('Employee Master'!$B24="","",'Tax Computation'!$K24+'Tax Computation'!$L24)</f>
        <v/>
      </c>
      <c r="G24" s="32">
        <f>IF('Employee Master'!$B24="","",'Tax Computation'!$M24)</f>
        <v/>
      </c>
      <c r="H24" s="32">
        <f>IF('Employee Master'!$B24="","",'Tax Computation'!$N24)</f>
        <v/>
      </c>
      <c r="I24" s="32">
        <f>IF('Employee Master'!$B24="","",'Tax Computation'!$Q24)</f>
        <v/>
      </c>
      <c r="J24" s="32">
        <f>IF('Employee Master'!$B24="","",'Tax Computation'!$S24)</f>
        <v/>
      </c>
      <c r="K24" s="32">
        <f>IF('Employee Master'!$B24="","",'Tax Computation'!$Y24)</f>
        <v/>
      </c>
      <c r="L24" s="32">
        <f>IF('Employee Master'!$B24="","",'Tax Computation'!$Z24)</f>
        <v/>
      </c>
      <c r="M24" s="32">
        <f>IF('Employee Master'!$B24="","",'Tax Computation'!$AA24)</f>
        <v/>
      </c>
      <c r="N24" s="32">
        <f>IF('Employee Master'!$B24="","",'Tax Computation'!$AB24)</f>
        <v/>
      </c>
      <c r="O24" s="32">
        <f>IF('Employee Master'!$B24="","",'Tax Computation'!$AK24)</f>
        <v/>
      </c>
      <c r="P24" s="32">
        <f>IF('Employee Master'!$B24="","",'Tax Computation'!$AN24)</f>
        <v/>
      </c>
      <c r="Q24" s="32">
        <f>IF('Employee Master'!$B24="","",'Tax Computation'!$AR24)</f>
        <v/>
      </c>
      <c r="R24" s="32">
        <f>IF('Employee Master'!$B24="","",'Tax Computation'!$AU24+'Tax Computation'!$AX24*'Tax Computation'!$AW24)</f>
        <v/>
      </c>
      <c r="S24" s="32">
        <f>IF('Employee Master'!$B24="","",'Tax Computation'!$AR24-'Tax Computation'!$AT24-$R24)</f>
        <v/>
      </c>
    </row>
    <row r="25">
      <c r="A25" s="34">
        <f>IF('Employee Master'!$B25="","",'Tax Computation'!$A25)</f>
        <v/>
      </c>
      <c r="B25" s="34">
        <f>IF('Employee Master'!$B25="","",'Tax Computation'!$B25)</f>
        <v/>
      </c>
      <c r="C25" s="34">
        <f>IF('Employee Master'!$B25="","",'Employee Master'!$D25)</f>
        <v/>
      </c>
      <c r="D25" s="34">
        <f>IF('Employee Master'!$B25="","",'Tax Computation'!$C25)</f>
        <v/>
      </c>
      <c r="E25" s="35">
        <f>IF('Employee Master'!$B25="","",'Tax Computation'!$G25)</f>
        <v/>
      </c>
      <c r="F25" s="35">
        <f>IF('Employee Master'!$B25="","",'Tax Computation'!$K25+'Tax Computation'!$L25)</f>
        <v/>
      </c>
      <c r="G25" s="35">
        <f>IF('Employee Master'!$B25="","",'Tax Computation'!$M25)</f>
        <v/>
      </c>
      <c r="H25" s="35">
        <f>IF('Employee Master'!$B25="","",'Tax Computation'!$N25)</f>
        <v/>
      </c>
      <c r="I25" s="35">
        <f>IF('Employee Master'!$B25="","",'Tax Computation'!$Q25)</f>
        <v/>
      </c>
      <c r="J25" s="35">
        <f>IF('Employee Master'!$B25="","",'Tax Computation'!$S25)</f>
        <v/>
      </c>
      <c r="K25" s="35">
        <f>IF('Employee Master'!$B25="","",'Tax Computation'!$Y25)</f>
        <v/>
      </c>
      <c r="L25" s="35">
        <f>IF('Employee Master'!$B25="","",'Tax Computation'!$Z25)</f>
        <v/>
      </c>
      <c r="M25" s="35">
        <f>IF('Employee Master'!$B25="","",'Tax Computation'!$AA25)</f>
        <v/>
      </c>
      <c r="N25" s="35">
        <f>IF('Employee Master'!$B25="","",'Tax Computation'!$AB25)</f>
        <v/>
      </c>
      <c r="O25" s="35">
        <f>IF('Employee Master'!$B25="","",'Tax Computation'!$AK25)</f>
        <v/>
      </c>
      <c r="P25" s="35">
        <f>IF('Employee Master'!$B25="","",'Tax Computation'!$AN25)</f>
        <v/>
      </c>
      <c r="Q25" s="35">
        <f>IF('Employee Master'!$B25="","",'Tax Computation'!$AR25)</f>
        <v/>
      </c>
      <c r="R25" s="35">
        <f>IF('Employee Master'!$B25="","",'Tax Computation'!$AU25+'Tax Computation'!$AX25*'Tax Computation'!$AW25)</f>
        <v/>
      </c>
      <c r="S25" s="35">
        <f>IF('Employee Master'!$B25="","",'Tax Computation'!$AR25-'Tax Computation'!$AT25-$R25)</f>
        <v/>
      </c>
    </row>
    <row r="26">
      <c r="A26" s="31">
        <f>IF('Employee Master'!$B26="","",'Tax Computation'!$A26)</f>
        <v/>
      </c>
      <c r="B26" s="31">
        <f>IF('Employee Master'!$B26="","",'Tax Computation'!$B26)</f>
        <v/>
      </c>
      <c r="C26" s="31">
        <f>IF('Employee Master'!$B26="","",'Employee Master'!$D26)</f>
        <v/>
      </c>
      <c r="D26" s="31">
        <f>IF('Employee Master'!$B26="","",'Tax Computation'!$C26)</f>
        <v/>
      </c>
      <c r="E26" s="32">
        <f>IF('Employee Master'!$B26="","",'Tax Computation'!$G26)</f>
        <v/>
      </c>
      <c r="F26" s="32">
        <f>IF('Employee Master'!$B26="","",'Tax Computation'!$K26+'Tax Computation'!$L26)</f>
        <v/>
      </c>
      <c r="G26" s="32">
        <f>IF('Employee Master'!$B26="","",'Tax Computation'!$M26)</f>
        <v/>
      </c>
      <c r="H26" s="32">
        <f>IF('Employee Master'!$B26="","",'Tax Computation'!$N26)</f>
        <v/>
      </c>
      <c r="I26" s="32">
        <f>IF('Employee Master'!$B26="","",'Tax Computation'!$Q26)</f>
        <v/>
      </c>
      <c r="J26" s="32">
        <f>IF('Employee Master'!$B26="","",'Tax Computation'!$S26)</f>
        <v/>
      </c>
      <c r="K26" s="32">
        <f>IF('Employee Master'!$B26="","",'Tax Computation'!$Y26)</f>
        <v/>
      </c>
      <c r="L26" s="32">
        <f>IF('Employee Master'!$B26="","",'Tax Computation'!$Z26)</f>
        <v/>
      </c>
      <c r="M26" s="32">
        <f>IF('Employee Master'!$B26="","",'Tax Computation'!$AA26)</f>
        <v/>
      </c>
      <c r="N26" s="32">
        <f>IF('Employee Master'!$B26="","",'Tax Computation'!$AB26)</f>
        <v/>
      </c>
      <c r="O26" s="32">
        <f>IF('Employee Master'!$B26="","",'Tax Computation'!$AK26)</f>
        <v/>
      </c>
      <c r="P26" s="32">
        <f>IF('Employee Master'!$B26="","",'Tax Computation'!$AN26)</f>
        <v/>
      </c>
      <c r="Q26" s="32">
        <f>IF('Employee Master'!$B26="","",'Tax Computation'!$AR26)</f>
        <v/>
      </c>
      <c r="R26" s="32">
        <f>IF('Employee Master'!$B26="","",'Tax Computation'!$AU26+'Tax Computation'!$AX26*'Tax Computation'!$AW26)</f>
        <v/>
      </c>
      <c r="S26" s="32">
        <f>IF('Employee Master'!$B26="","",'Tax Computation'!$AR26-'Tax Computation'!$AT26-$R26)</f>
        <v/>
      </c>
    </row>
    <row r="27">
      <c r="A27" s="34">
        <f>IF('Employee Master'!$B27="","",'Tax Computation'!$A27)</f>
        <v/>
      </c>
      <c r="B27" s="34">
        <f>IF('Employee Master'!$B27="","",'Tax Computation'!$B27)</f>
        <v/>
      </c>
      <c r="C27" s="34">
        <f>IF('Employee Master'!$B27="","",'Employee Master'!$D27)</f>
        <v/>
      </c>
      <c r="D27" s="34">
        <f>IF('Employee Master'!$B27="","",'Tax Computation'!$C27)</f>
        <v/>
      </c>
      <c r="E27" s="35">
        <f>IF('Employee Master'!$B27="","",'Tax Computation'!$G27)</f>
        <v/>
      </c>
      <c r="F27" s="35">
        <f>IF('Employee Master'!$B27="","",'Tax Computation'!$K27+'Tax Computation'!$L27)</f>
        <v/>
      </c>
      <c r="G27" s="35">
        <f>IF('Employee Master'!$B27="","",'Tax Computation'!$M27)</f>
        <v/>
      </c>
      <c r="H27" s="35">
        <f>IF('Employee Master'!$B27="","",'Tax Computation'!$N27)</f>
        <v/>
      </c>
      <c r="I27" s="35">
        <f>IF('Employee Master'!$B27="","",'Tax Computation'!$Q27)</f>
        <v/>
      </c>
      <c r="J27" s="35">
        <f>IF('Employee Master'!$B27="","",'Tax Computation'!$S27)</f>
        <v/>
      </c>
      <c r="K27" s="35">
        <f>IF('Employee Master'!$B27="","",'Tax Computation'!$Y27)</f>
        <v/>
      </c>
      <c r="L27" s="35">
        <f>IF('Employee Master'!$B27="","",'Tax Computation'!$Z27)</f>
        <v/>
      </c>
      <c r="M27" s="35">
        <f>IF('Employee Master'!$B27="","",'Tax Computation'!$AA27)</f>
        <v/>
      </c>
      <c r="N27" s="35">
        <f>IF('Employee Master'!$B27="","",'Tax Computation'!$AB27)</f>
        <v/>
      </c>
      <c r="O27" s="35">
        <f>IF('Employee Master'!$B27="","",'Tax Computation'!$AK27)</f>
        <v/>
      </c>
      <c r="P27" s="35">
        <f>IF('Employee Master'!$B27="","",'Tax Computation'!$AN27)</f>
        <v/>
      </c>
      <c r="Q27" s="35">
        <f>IF('Employee Master'!$B27="","",'Tax Computation'!$AR27)</f>
        <v/>
      </c>
      <c r="R27" s="35">
        <f>IF('Employee Master'!$B27="","",'Tax Computation'!$AU27+'Tax Computation'!$AX27*'Tax Computation'!$AW27)</f>
        <v/>
      </c>
      <c r="S27" s="35">
        <f>IF('Employee Master'!$B27="","",'Tax Computation'!$AR27-'Tax Computation'!$AT27-$R27)</f>
        <v/>
      </c>
    </row>
    <row r="28">
      <c r="A28" s="31">
        <f>IF('Employee Master'!$B28="","",'Tax Computation'!$A28)</f>
        <v/>
      </c>
      <c r="B28" s="31">
        <f>IF('Employee Master'!$B28="","",'Tax Computation'!$B28)</f>
        <v/>
      </c>
      <c r="C28" s="31">
        <f>IF('Employee Master'!$B28="","",'Employee Master'!$D28)</f>
        <v/>
      </c>
      <c r="D28" s="31">
        <f>IF('Employee Master'!$B28="","",'Tax Computation'!$C28)</f>
        <v/>
      </c>
      <c r="E28" s="32">
        <f>IF('Employee Master'!$B28="","",'Tax Computation'!$G28)</f>
        <v/>
      </c>
      <c r="F28" s="32">
        <f>IF('Employee Master'!$B28="","",'Tax Computation'!$K28+'Tax Computation'!$L28)</f>
        <v/>
      </c>
      <c r="G28" s="32">
        <f>IF('Employee Master'!$B28="","",'Tax Computation'!$M28)</f>
        <v/>
      </c>
      <c r="H28" s="32">
        <f>IF('Employee Master'!$B28="","",'Tax Computation'!$N28)</f>
        <v/>
      </c>
      <c r="I28" s="32">
        <f>IF('Employee Master'!$B28="","",'Tax Computation'!$Q28)</f>
        <v/>
      </c>
      <c r="J28" s="32">
        <f>IF('Employee Master'!$B28="","",'Tax Computation'!$S28)</f>
        <v/>
      </c>
      <c r="K28" s="32">
        <f>IF('Employee Master'!$B28="","",'Tax Computation'!$Y28)</f>
        <v/>
      </c>
      <c r="L28" s="32">
        <f>IF('Employee Master'!$B28="","",'Tax Computation'!$Z28)</f>
        <v/>
      </c>
      <c r="M28" s="32">
        <f>IF('Employee Master'!$B28="","",'Tax Computation'!$AA28)</f>
        <v/>
      </c>
      <c r="N28" s="32">
        <f>IF('Employee Master'!$B28="","",'Tax Computation'!$AB28)</f>
        <v/>
      </c>
      <c r="O28" s="32">
        <f>IF('Employee Master'!$B28="","",'Tax Computation'!$AK28)</f>
        <v/>
      </c>
      <c r="P28" s="32">
        <f>IF('Employee Master'!$B28="","",'Tax Computation'!$AN28)</f>
        <v/>
      </c>
      <c r="Q28" s="32">
        <f>IF('Employee Master'!$B28="","",'Tax Computation'!$AR28)</f>
        <v/>
      </c>
      <c r="R28" s="32">
        <f>IF('Employee Master'!$B28="","",'Tax Computation'!$AU28+'Tax Computation'!$AX28*'Tax Computation'!$AW28)</f>
        <v/>
      </c>
      <c r="S28" s="32">
        <f>IF('Employee Master'!$B28="","",'Tax Computation'!$AR28-'Tax Computation'!$AT28-$R28)</f>
        <v/>
      </c>
    </row>
    <row r="29">
      <c r="A29" s="34">
        <f>IF('Employee Master'!$B29="","",'Tax Computation'!$A29)</f>
        <v/>
      </c>
      <c r="B29" s="34">
        <f>IF('Employee Master'!$B29="","",'Tax Computation'!$B29)</f>
        <v/>
      </c>
      <c r="C29" s="34">
        <f>IF('Employee Master'!$B29="","",'Employee Master'!$D29)</f>
        <v/>
      </c>
      <c r="D29" s="34">
        <f>IF('Employee Master'!$B29="","",'Tax Computation'!$C29)</f>
        <v/>
      </c>
      <c r="E29" s="35">
        <f>IF('Employee Master'!$B29="","",'Tax Computation'!$G29)</f>
        <v/>
      </c>
      <c r="F29" s="35">
        <f>IF('Employee Master'!$B29="","",'Tax Computation'!$K29+'Tax Computation'!$L29)</f>
        <v/>
      </c>
      <c r="G29" s="35">
        <f>IF('Employee Master'!$B29="","",'Tax Computation'!$M29)</f>
        <v/>
      </c>
      <c r="H29" s="35">
        <f>IF('Employee Master'!$B29="","",'Tax Computation'!$N29)</f>
        <v/>
      </c>
      <c r="I29" s="35">
        <f>IF('Employee Master'!$B29="","",'Tax Computation'!$Q29)</f>
        <v/>
      </c>
      <c r="J29" s="35">
        <f>IF('Employee Master'!$B29="","",'Tax Computation'!$S29)</f>
        <v/>
      </c>
      <c r="K29" s="35">
        <f>IF('Employee Master'!$B29="","",'Tax Computation'!$Y29)</f>
        <v/>
      </c>
      <c r="L29" s="35">
        <f>IF('Employee Master'!$B29="","",'Tax Computation'!$Z29)</f>
        <v/>
      </c>
      <c r="M29" s="35">
        <f>IF('Employee Master'!$B29="","",'Tax Computation'!$AA29)</f>
        <v/>
      </c>
      <c r="N29" s="35">
        <f>IF('Employee Master'!$B29="","",'Tax Computation'!$AB29)</f>
        <v/>
      </c>
      <c r="O29" s="35">
        <f>IF('Employee Master'!$B29="","",'Tax Computation'!$AK29)</f>
        <v/>
      </c>
      <c r="P29" s="35">
        <f>IF('Employee Master'!$B29="","",'Tax Computation'!$AN29)</f>
        <v/>
      </c>
      <c r="Q29" s="35">
        <f>IF('Employee Master'!$B29="","",'Tax Computation'!$AR29)</f>
        <v/>
      </c>
      <c r="R29" s="35">
        <f>IF('Employee Master'!$B29="","",'Tax Computation'!$AU29+'Tax Computation'!$AX29*'Tax Computation'!$AW29)</f>
        <v/>
      </c>
      <c r="S29" s="35">
        <f>IF('Employee Master'!$B29="","",'Tax Computation'!$AR29-'Tax Computation'!$AT29-$R29)</f>
        <v/>
      </c>
    </row>
    <row r="30">
      <c r="A30" s="31">
        <f>IF('Employee Master'!$B30="","",'Tax Computation'!$A30)</f>
        <v/>
      </c>
      <c r="B30" s="31">
        <f>IF('Employee Master'!$B30="","",'Tax Computation'!$B30)</f>
        <v/>
      </c>
      <c r="C30" s="31">
        <f>IF('Employee Master'!$B30="","",'Employee Master'!$D30)</f>
        <v/>
      </c>
      <c r="D30" s="31">
        <f>IF('Employee Master'!$B30="","",'Tax Computation'!$C30)</f>
        <v/>
      </c>
      <c r="E30" s="32">
        <f>IF('Employee Master'!$B30="","",'Tax Computation'!$G30)</f>
        <v/>
      </c>
      <c r="F30" s="32">
        <f>IF('Employee Master'!$B30="","",'Tax Computation'!$K30+'Tax Computation'!$L30)</f>
        <v/>
      </c>
      <c r="G30" s="32">
        <f>IF('Employee Master'!$B30="","",'Tax Computation'!$M30)</f>
        <v/>
      </c>
      <c r="H30" s="32">
        <f>IF('Employee Master'!$B30="","",'Tax Computation'!$N30)</f>
        <v/>
      </c>
      <c r="I30" s="32">
        <f>IF('Employee Master'!$B30="","",'Tax Computation'!$Q30)</f>
        <v/>
      </c>
      <c r="J30" s="32">
        <f>IF('Employee Master'!$B30="","",'Tax Computation'!$S30)</f>
        <v/>
      </c>
      <c r="K30" s="32">
        <f>IF('Employee Master'!$B30="","",'Tax Computation'!$Y30)</f>
        <v/>
      </c>
      <c r="L30" s="32">
        <f>IF('Employee Master'!$B30="","",'Tax Computation'!$Z30)</f>
        <v/>
      </c>
      <c r="M30" s="32">
        <f>IF('Employee Master'!$B30="","",'Tax Computation'!$AA30)</f>
        <v/>
      </c>
      <c r="N30" s="32">
        <f>IF('Employee Master'!$B30="","",'Tax Computation'!$AB30)</f>
        <v/>
      </c>
      <c r="O30" s="32">
        <f>IF('Employee Master'!$B30="","",'Tax Computation'!$AK30)</f>
        <v/>
      </c>
      <c r="P30" s="32">
        <f>IF('Employee Master'!$B30="","",'Tax Computation'!$AN30)</f>
        <v/>
      </c>
      <c r="Q30" s="32">
        <f>IF('Employee Master'!$B30="","",'Tax Computation'!$AR30)</f>
        <v/>
      </c>
      <c r="R30" s="32">
        <f>IF('Employee Master'!$B30="","",'Tax Computation'!$AU30+'Tax Computation'!$AX30*'Tax Computation'!$AW30)</f>
        <v/>
      </c>
      <c r="S30" s="32">
        <f>IF('Employee Master'!$B30="","",'Tax Computation'!$AR30-'Tax Computation'!$AT30-$R30)</f>
        <v/>
      </c>
    </row>
    <row r="31">
      <c r="A31" s="34">
        <f>IF('Employee Master'!$B31="","",'Tax Computation'!$A31)</f>
        <v/>
      </c>
      <c r="B31" s="34">
        <f>IF('Employee Master'!$B31="","",'Tax Computation'!$B31)</f>
        <v/>
      </c>
      <c r="C31" s="34">
        <f>IF('Employee Master'!$B31="","",'Employee Master'!$D31)</f>
        <v/>
      </c>
      <c r="D31" s="34">
        <f>IF('Employee Master'!$B31="","",'Tax Computation'!$C31)</f>
        <v/>
      </c>
      <c r="E31" s="35">
        <f>IF('Employee Master'!$B31="","",'Tax Computation'!$G31)</f>
        <v/>
      </c>
      <c r="F31" s="35">
        <f>IF('Employee Master'!$B31="","",'Tax Computation'!$K31+'Tax Computation'!$L31)</f>
        <v/>
      </c>
      <c r="G31" s="35">
        <f>IF('Employee Master'!$B31="","",'Tax Computation'!$M31)</f>
        <v/>
      </c>
      <c r="H31" s="35">
        <f>IF('Employee Master'!$B31="","",'Tax Computation'!$N31)</f>
        <v/>
      </c>
      <c r="I31" s="35">
        <f>IF('Employee Master'!$B31="","",'Tax Computation'!$Q31)</f>
        <v/>
      </c>
      <c r="J31" s="35">
        <f>IF('Employee Master'!$B31="","",'Tax Computation'!$S31)</f>
        <v/>
      </c>
      <c r="K31" s="35">
        <f>IF('Employee Master'!$B31="","",'Tax Computation'!$Y31)</f>
        <v/>
      </c>
      <c r="L31" s="35">
        <f>IF('Employee Master'!$B31="","",'Tax Computation'!$Z31)</f>
        <v/>
      </c>
      <c r="M31" s="35">
        <f>IF('Employee Master'!$B31="","",'Tax Computation'!$AA31)</f>
        <v/>
      </c>
      <c r="N31" s="35">
        <f>IF('Employee Master'!$B31="","",'Tax Computation'!$AB31)</f>
        <v/>
      </c>
      <c r="O31" s="35">
        <f>IF('Employee Master'!$B31="","",'Tax Computation'!$AK31)</f>
        <v/>
      </c>
      <c r="P31" s="35">
        <f>IF('Employee Master'!$B31="","",'Tax Computation'!$AN31)</f>
        <v/>
      </c>
      <c r="Q31" s="35">
        <f>IF('Employee Master'!$B31="","",'Tax Computation'!$AR31)</f>
        <v/>
      </c>
      <c r="R31" s="35">
        <f>IF('Employee Master'!$B31="","",'Tax Computation'!$AU31+'Tax Computation'!$AX31*'Tax Computation'!$AW31)</f>
        <v/>
      </c>
      <c r="S31" s="35">
        <f>IF('Employee Master'!$B31="","",'Tax Computation'!$AR31-'Tax Computation'!$AT31-$R31)</f>
        <v/>
      </c>
    </row>
    <row r="32">
      <c r="A32" s="31">
        <f>IF('Employee Master'!$B32="","",'Tax Computation'!$A32)</f>
        <v/>
      </c>
      <c r="B32" s="31">
        <f>IF('Employee Master'!$B32="","",'Tax Computation'!$B32)</f>
        <v/>
      </c>
      <c r="C32" s="31">
        <f>IF('Employee Master'!$B32="","",'Employee Master'!$D32)</f>
        <v/>
      </c>
      <c r="D32" s="31">
        <f>IF('Employee Master'!$B32="","",'Tax Computation'!$C32)</f>
        <v/>
      </c>
      <c r="E32" s="32">
        <f>IF('Employee Master'!$B32="","",'Tax Computation'!$G32)</f>
        <v/>
      </c>
      <c r="F32" s="32">
        <f>IF('Employee Master'!$B32="","",'Tax Computation'!$K32+'Tax Computation'!$L32)</f>
        <v/>
      </c>
      <c r="G32" s="32">
        <f>IF('Employee Master'!$B32="","",'Tax Computation'!$M32)</f>
        <v/>
      </c>
      <c r="H32" s="32">
        <f>IF('Employee Master'!$B32="","",'Tax Computation'!$N32)</f>
        <v/>
      </c>
      <c r="I32" s="32">
        <f>IF('Employee Master'!$B32="","",'Tax Computation'!$Q32)</f>
        <v/>
      </c>
      <c r="J32" s="32">
        <f>IF('Employee Master'!$B32="","",'Tax Computation'!$S32)</f>
        <v/>
      </c>
      <c r="K32" s="32">
        <f>IF('Employee Master'!$B32="","",'Tax Computation'!$Y32)</f>
        <v/>
      </c>
      <c r="L32" s="32">
        <f>IF('Employee Master'!$B32="","",'Tax Computation'!$Z32)</f>
        <v/>
      </c>
      <c r="M32" s="32">
        <f>IF('Employee Master'!$B32="","",'Tax Computation'!$AA32)</f>
        <v/>
      </c>
      <c r="N32" s="32">
        <f>IF('Employee Master'!$B32="","",'Tax Computation'!$AB32)</f>
        <v/>
      </c>
      <c r="O32" s="32">
        <f>IF('Employee Master'!$B32="","",'Tax Computation'!$AK32)</f>
        <v/>
      </c>
      <c r="P32" s="32">
        <f>IF('Employee Master'!$B32="","",'Tax Computation'!$AN32)</f>
        <v/>
      </c>
      <c r="Q32" s="32">
        <f>IF('Employee Master'!$B32="","",'Tax Computation'!$AR32)</f>
        <v/>
      </c>
      <c r="R32" s="32">
        <f>IF('Employee Master'!$B32="","",'Tax Computation'!$AU32+'Tax Computation'!$AX32*'Tax Computation'!$AW32)</f>
        <v/>
      </c>
      <c r="S32" s="32">
        <f>IF('Employee Master'!$B32="","",'Tax Computation'!$AR32-'Tax Computation'!$AT32-$R32)</f>
        <v/>
      </c>
    </row>
    <row r="33">
      <c r="A33" s="34">
        <f>IF('Employee Master'!$B33="","",'Tax Computation'!$A33)</f>
        <v/>
      </c>
      <c r="B33" s="34">
        <f>IF('Employee Master'!$B33="","",'Tax Computation'!$B33)</f>
        <v/>
      </c>
      <c r="C33" s="34">
        <f>IF('Employee Master'!$B33="","",'Employee Master'!$D33)</f>
        <v/>
      </c>
      <c r="D33" s="34">
        <f>IF('Employee Master'!$B33="","",'Tax Computation'!$C33)</f>
        <v/>
      </c>
      <c r="E33" s="35">
        <f>IF('Employee Master'!$B33="","",'Tax Computation'!$G33)</f>
        <v/>
      </c>
      <c r="F33" s="35">
        <f>IF('Employee Master'!$B33="","",'Tax Computation'!$K33+'Tax Computation'!$L33)</f>
        <v/>
      </c>
      <c r="G33" s="35">
        <f>IF('Employee Master'!$B33="","",'Tax Computation'!$M33)</f>
        <v/>
      </c>
      <c r="H33" s="35">
        <f>IF('Employee Master'!$B33="","",'Tax Computation'!$N33)</f>
        <v/>
      </c>
      <c r="I33" s="35">
        <f>IF('Employee Master'!$B33="","",'Tax Computation'!$Q33)</f>
        <v/>
      </c>
      <c r="J33" s="35">
        <f>IF('Employee Master'!$B33="","",'Tax Computation'!$S33)</f>
        <v/>
      </c>
      <c r="K33" s="35">
        <f>IF('Employee Master'!$B33="","",'Tax Computation'!$Y33)</f>
        <v/>
      </c>
      <c r="L33" s="35">
        <f>IF('Employee Master'!$B33="","",'Tax Computation'!$Z33)</f>
        <v/>
      </c>
      <c r="M33" s="35">
        <f>IF('Employee Master'!$B33="","",'Tax Computation'!$AA33)</f>
        <v/>
      </c>
      <c r="N33" s="35">
        <f>IF('Employee Master'!$B33="","",'Tax Computation'!$AB33)</f>
        <v/>
      </c>
      <c r="O33" s="35">
        <f>IF('Employee Master'!$B33="","",'Tax Computation'!$AK33)</f>
        <v/>
      </c>
      <c r="P33" s="35">
        <f>IF('Employee Master'!$B33="","",'Tax Computation'!$AN33)</f>
        <v/>
      </c>
      <c r="Q33" s="35">
        <f>IF('Employee Master'!$B33="","",'Tax Computation'!$AR33)</f>
        <v/>
      </c>
      <c r="R33" s="35">
        <f>IF('Employee Master'!$B33="","",'Tax Computation'!$AU33+'Tax Computation'!$AX33*'Tax Computation'!$AW33)</f>
        <v/>
      </c>
      <c r="S33" s="35">
        <f>IF('Employee Master'!$B33="","",'Tax Computation'!$AR33-'Tax Computation'!$AT33-$R33)</f>
        <v/>
      </c>
    </row>
    <row r="34">
      <c r="A34" s="31">
        <f>IF('Employee Master'!$B34="","",'Tax Computation'!$A34)</f>
        <v/>
      </c>
      <c r="B34" s="31">
        <f>IF('Employee Master'!$B34="","",'Tax Computation'!$B34)</f>
        <v/>
      </c>
      <c r="C34" s="31">
        <f>IF('Employee Master'!$B34="","",'Employee Master'!$D34)</f>
        <v/>
      </c>
      <c r="D34" s="31">
        <f>IF('Employee Master'!$B34="","",'Tax Computation'!$C34)</f>
        <v/>
      </c>
      <c r="E34" s="32">
        <f>IF('Employee Master'!$B34="","",'Tax Computation'!$G34)</f>
        <v/>
      </c>
      <c r="F34" s="32">
        <f>IF('Employee Master'!$B34="","",'Tax Computation'!$K34+'Tax Computation'!$L34)</f>
        <v/>
      </c>
      <c r="G34" s="32">
        <f>IF('Employee Master'!$B34="","",'Tax Computation'!$M34)</f>
        <v/>
      </c>
      <c r="H34" s="32">
        <f>IF('Employee Master'!$B34="","",'Tax Computation'!$N34)</f>
        <v/>
      </c>
      <c r="I34" s="32">
        <f>IF('Employee Master'!$B34="","",'Tax Computation'!$Q34)</f>
        <v/>
      </c>
      <c r="J34" s="32">
        <f>IF('Employee Master'!$B34="","",'Tax Computation'!$S34)</f>
        <v/>
      </c>
      <c r="K34" s="32">
        <f>IF('Employee Master'!$B34="","",'Tax Computation'!$Y34)</f>
        <v/>
      </c>
      <c r="L34" s="32">
        <f>IF('Employee Master'!$B34="","",'Tax Computation'!$Z34)</f>
        <v/>
      </c>
      <c r="M34" s="32">
        <f>IF('Employee Master'!$B34="","",'Tax Computation'!$AA34)</f>
        <v/>
      </c>
      <c r="N34" s="32">
        <f>IF('Employee Master'!$B34="","",'Tax Computation'!$AB34)</f>
        <v/>
      </c>
      <c r="O34" s="32">
        <f>IF('Employee Master'!$B34="","",'Tax Computation'!$AK34)</f>
        <v/>
      </c>
      <c r="P34" s="32">
        <f>IF('Employee Master'!$B34="","",'Tax Computation'!$AN34)</f>
        <v/>
      </c>
      <c r="Q34" s="32">
        <f>IF('Employee Master'!$B34="","",'Tax Computation'!$AR34)</f>
        <v/>
      </c>
      <c r="R34" s="32">
        <f>IF('Employee Master'!$B34="","",'Tax Computation'!$AU34+'Tax Computation'!$AX34*'Tax Computation'!$AW34)</f>
        <v/>
      </c>
      <c r="S34" s="32">
        <f>IF('Employee Master'!$B34="","",'Tax Computation'!$AR34-'Tax Computation'!$AT34-$R34)</f>
        <v/>
      </c>
    </row>
    <row r="35">
      <c r="A35" s="34">
        <f>IF('Employee Master'!$B35="","",'Tax Computation'!$A35)</f>
        <v/>
      </c>
      <c r="B35" s="34">
        <f>IF('Employee Master'!$B35="","",'Tax Computation'!$B35)</f>
        <v/>
      </c>
      <c r="C35" s="34">
        <f>IF('Employee Master'!$B35="","",'Employee Master'!$D35)</f>
        <v/>
      </c>
      <c r="D35" s="34">
        <f>IF('Employee Master'!$B35="","",'Tax Computation'!$C35)</f>
        <v/>
      </c>
      <c r="E35" s="35">
        <f>IF('Employee Master'!$B35="","",'Tax Computation'!$G35)</f>
        <v/>
      </c>
      <c r="F35" s="35">
        <f>IF('Employee Master'!$B35="","",'Tax Computation'!$K35+'Tax Computation'!$L35)</f>
        <v/>
      </c>
      <c r="G35" s="35">
        <f>IF('Employee Master'!$B35="","",'Tax Computation'!$M35)</f>
        <v/>
      </c>
      <c r="H35" s="35">
        <f>IF('Employee Master'!$B35="","",'Tax Computation'!$N35)</f>
        <v/>
      </c>
      <c r="I35" s="35">
        <f>IF('Employee Master'!$B35="","",'Tax Computation'!$Q35)</f>
        <v/>
      </c>
      <c r="J35" s="35">
        <f>IF('Employee Master'!$B35="","",'Tax Computation'!$S35)</f>
        <v/>
      </c>
      <c r="K35" s="35">
        <f>IF('Employee Master'!$B35="","",'Tax Computation'!$Y35)</f>
        <v/>
      </c>
      <c r="L35" s="35">
        <f>IF('Employee Master'!$B35="","",'Tax Computation'!$Z35)</f>
        <v/>
      </c>
      <c r="M35" s="35">
        <f>IF('Employee Master'!$B35="","",'Tax Computation'!$AA35)</f>
        <v/>
      </c>
      <c r="N35" s="35">
        <f>IF('Employee Master'!$B35="","",'Tax Computation'!$AB35)</f>
        <v/>
      </c>
      <c r="O35" s="35">
        <f>IF('Employee Master'!$B35="","",'Tax Computation'!$AK35)</f>
        <v/>
      </c>
      <c r="P35" s="35">
        <f>IF('Employee Master'!$B35="","",'Tax Computation'!$AN35)</f>
        <v/>
      </c>
      <c r="Q35" s="35">
        <f>IF('Employee Master'!$B35="","",'Tax Computation'!$AR35)</f>
        <v/>
      </c>
      <c r="R35" s="35">
        <f>IF('Employee Master'!$B35="","",'Tax Computation'!$AU35+'Tax Computation'!$AX35*'Tax Computation'!$AW35)</f>
        <v/>
      </c>
      <c r="S35" s="35">
        <f>IF('Employee Master'!$B35="","",'Tax Computation'!$AR35-'Tax Computation'!$AT35-$R35)</f>
        <v/>
      </c>
    </row>
    <row r="36">
      <c r="A36" s="31">
        <f>IF('Employee Master'!$B36="","",'Tax Computation'!$A36)</f>
        <v/>
      </c>
      <c r="B36" s="31">
        <f>IF('Employee Master'!$B36="","",'Tax Computation'!$B36)</f>
        <v/>
      </c>
      <c r="C36" s="31">
        <f>IF('Employee Master'!$B36="","",'Employee Master'!$D36)</f>
        <v/>
      </c>
      <c r="D36" s="31">
        <f>IF('Employee Master'!$B36="","",'Tax Computation'!$C36)</f>
        <v/>
      </c>
      <c r="E36" s="32">
        <f>IF('Employee Master'!$B36="","",'Tax Computation'!$G36)</f>
        <v/>
      </c>
      <c r="F36" s="32">
        <f>IF('Employee Master'!$B36="","",'Tax Computation'!$K36+'Tax Computation'!$L36)</f>
        <v/>
      </c>
      <c r="G36" s="32">
        <f>IF('Employee Master'!$B36="","",'Tax Computation'!$M36)</f>
        <v/>
      </c>
      <c r="H36" s="32">
        <f>IF('Employee Master'!$B36="","",'Tax Computation'!$N36)</f>
        <v/>
      </c>
      <c r="I36" s="32">
        <f>IF('Employee Master'!$B36="","",'Tax Computation'!$Q36)</f>
        <v/>
      </c>
      <c r="J36" s="32">
        <f>IF('Employee Master'!$B36="","",'Tax Computation'!$S36)</f>
        <v/>
      </c>
      <c r="K36" s="32">
        <f>IF('Employee Master'!$B36="","",'Tax Computation'!$Y36)</f>
        <v/>
      </c>
      <c r="L36" s="32">
        <f>IF('Employee Master'!$B36="","",'Tax Computation'!$Z36)</f>
        <v/>
      </c>
      <c r="M36" s="32">
        <f>IF('Employee Master'!$B36="","",'Tax Computation'!$AA36)</f>
        <v/>
      </c>
      <c r="N36" s="32">
        <f>IF('Employee Master'!$B36="","",'Tax Computation'!$AB36)</f>
        <v/>
      </c>
      <c r="O36" s="32">
        <f>IF('Employee Master'!$B36="","",'Tax Computation'!$AK36)</f>
        <v/>
      </c>
      <c r="P36" s="32">
        <f>IF('Employee Master'!$B36="","",'Tax Computation'!$AN36)</f>
        <v/>
      </c>
      <c r="Q36" s="32">
        <f>IF('Employee Master'!$B36="","",'Tax Computation'!$AR36)</f>
        <v/>
      </c>
      <c r="R36" s="32">
        <f>IF('Employee Master'!$B36="","",'Tax Computation'!$AU36+'Tax Computation'!$AX36*'Tax Computation'!$AW36)</f>
        <v/>
      </c>
      <c r="S36" s="32">
        <f>IF('Employee Master'!$B36="","",'Tax Computation'!$AR36-'Tax Computation'!$AT36-$R36)</f>
        <v/>
      </c>
    </row>
    <row r="37">
      <c r="A37" s="34">
        <f>IF('Employee Master'!$B37="","",'Tax Computation'!$A37)</f>
        <v/>
      </c>
      <c r="B37" s="34">
        <f>IF('Employee Master'!$B37="","",'Tax Computation'!$B37)</f>
        <v/>
      </c>
      <c r="C37" s="34">
        <f>IF('Employee Master'!$B37="","",'Employee Master'!$D37)</f>
        <v/>
      </c>
      <c r="D37" s="34">
        <f>IF('Employee Master'!$B37="","",'Tax Computation'!$C37)</f>
        <v/>
      </c>
      <c r="E37" s="35">
        <f>IF('Employee Master'!$B37="","",'Tax Computation'!$G37)</f>
        <v/>
      </c>
      <c r="F37" s="35">
        <f>IF('Employee Master'!$B37="","",'Tax Computation'!$K37+'Tax Computation'!$L37)</f>
        <v/>
      </c>
      <c r="G37" s="35">
        <f>IF('Employee Master'!$B37="","",'Tax Computation'!$M37)</f>
        <v/>
      </c>
      <c r="H37" s="35">
        <f>IF('Employee Master'!$B37="","",'Tax Computation'!$N37)</f>
        <v/>
      </c>
      <c r="I37" s="35">
        <f>IF('Employee Master'!$B37="","",'Tax Computation'!$Q37)</f>
        <v/>
      </c>
      <c r="J37" s="35">
        <f>IF('Employee Master'!$B37="","",'Tax Computation'!$S37)</f>
        <v/>
      </c>
      <c r="K37" s="35">
        <f>IF('Employee Master'!$B37="","",'Tax Computation'!$Y37)</f>
        <v/>
      </c>
      <c r="L37" s="35">
        <f>IF('Employee Master'!$B37="","",'Tax Computation'!$Z37)</f>
        <v/>
      </c>
      <c r="M37" s="35">
        <f>IF('Employee Master'!$B37="","",'Tax Computation'!$AA37)</f>
        <v/>
      </c>
      <c r="N37" s="35">
        <f>IF('Employee Master'!$B37="","",'Tax Computation'!$AB37)</f>
        <v/>
      </c>
      <c r="O37" s="35">
        <f>IF('Employee Master'!$B37="","",'Tax Computation'!$AK37)</f>
        <v/>
      </c>
      <c r="P37" s="35">
        <f>IF('Employee Master'!$B37="","",'Tax Computation'!$AN37)</f>
        <v/>
      </c>
      <c r="Q37" s="35">
        <f>IF('Employee Master'!$B37="","",'Tax Computation'!$AR37)</f>
        <v/>
      </c>
      <c r="R37" s="35">
        <f>IF('Employee Master'!$B37="","",'Tax Computation'!$AU37+'Tax Computation'!$AX37*'Tax Computation'!$AW37)</f>
        <v/>
      </c>
      <c r="S37" s="35">
        <f>IF('Employee Master'!$B37="","",'Tax Computation'!$AR37-'Tax Computation'!$AT37-$R37)</f>
        <v/>
      </c>
    </row>
    <row r="38">
      <c r="A38" s="31">
        <f>IF('Employee Master'!$B38="","",'Tax Computation'!$A38)</f>
        <v/>
      </c>
      <c r="B38" s="31">
        <f>IF('Employee Master'!$B38="","",'Tax Computation'!$B38)</f>
        <v/>
      </c>
      <c r="C38" s="31">
        <f>IF('Employee Master'!$B38="","",'Employee Master'!$D38)</f>
        <v/>
      </c>
      <c r="D38" s="31">
        <f>IF('Employee Master'!$B38="","",'Tax Computation'!$C38)</f>
        <v/>
      </c>
      <c r="E38" s="32">
        <f>IF('Employee Master'!$B38="","",'Tax Computation'!$G38)</f>
        <v/>
      </c>
      <c r="F38" s="32">
        <f>IF('Employee Master'!$B38="","",'Tax Computation'!$K38+'Tax Computation'!$L38)</f>
        <v/>
      </c>
      <c r="G38" s="32">
        <f>IF('Employee Master'!$B38="","",'Tax Computation'!$M38)</f>
        <v/>
      </c>
      <c r="H38" s="32">
        <f>IF('Employee Master'!$B38="","",'Tax Computation'!$N38)</f>
        <v/>
      </c>
      <c r="I38" s="32">
        <f>IF('Employee Master'!$B38="","",'Tax Computation'!$Q38)</f>
        <v/>
      </c>
      <c r="J38" s="32">
        <f>IF('Employee Master'!$B38="","",'Tax Computation'!$S38)</f>
        <v/>
      </c>
      <c r="K38" s="32">
        <f>IF('Employee Master'!$B38="","",'Tax Computation'!$Y38)</f>
        <v/>
      </c>
      <c r="L38" s="32">
        <f>IF('Employee Master'!$B38="","",'Tax Computation'!$Z38)</f>
        <v/>
      </c>
      <c r="M38" s="32">
        <f>IF('Employee Master'!$B38="","",'Tax Computation'!$AA38)</f>
        <v/>
      </c>
      <c r="N38" s="32">
        <f>IF('Employee Master'!$B38="","",'Tax Computation'!$AB38)</f>
        <v/>
      </c>
      <c r="O38" s="32">
        <f>IF('Employee Master'!$B38="","",'Tax Computation'!$AK38)</f>
        <v/>
      </c>
      <c r="P38" s="32">
        <f>IF('Employee Master'!$B38="","",'Tax Computation'!$AN38)</f>
        <v/>
      </c>
      <c r="Q38" s="32">
        <f>IF('Employee Master'!$B38="","",'Tax Computation'!$AR38)</f>
        <v/>
      </c>
      <c r="R38" s="32">
        <f>IF('Employee Master'!$B38="","",'Tax Computation'!$AU38+'Tax Computation'!$AX38*'Tax Computation'!$AW38)</f>
        <v/>
      </c>
      <c r="S38" s="32">
        <f>IF('Employee Master'!$B38="","",'Tax Computation'!$AR38-'Tax Computation'!$AT38-$R38)</f>
        <v/>
      </c>
    </row>
    <row r="39">
      <c r="A39" s="34">
        <f>IF('Employee Master'!$B39="","",'Tax Computation'!$A39)</f>
        <v/>
      </c>
      <c r="B39" s="34">
        <f>IF('Employee Master'!$B39="","",'Tax Computation'!$B39)</f>
        <v/>
      </c>
      <c r="C39" s="34">
        <f>IF('Employee Master'!$B39="","",'Employee Master'!$D39)</f>
        <v/>
      </c>
      <c r="D39" s="34">
        <f>IF('Employee Master'!$B39="","",'Tax Computation'!$C39)</f>
        <v/>
      </c>
      <c r="E39" s="35">
        <f>IF('Employee Master'!$B39="","",'Tax Computation'!$G39)</f>
        <v/>
      </c>
      <c r="F39" s="35">
        <f>IF('Employee Master'!$B39="","",'Tax Computation'!$K39+'Tax Computation'!$L39)</f>
        <v/>
      </c>
      <c r="G39" s="35">
        <f>IF('Employee Master'!$B39="","",'Tax Computation'!$M39)</f>
        <v/>
      </c>
      <c r="H39" s="35">
        <f>IF('Employee Master'!$B39="","",'Tax Computation'!$N39)</f>
        <v/>
      </c>
      <c r="I39" s="35">
        <f>IF('Employee Master'!$B39="","",'Tax Computation'!$Q39)</f>
        <v/>
      </c>
      <c r="J39" s="35">
        <f>IF('Employee Master'!$B39="","",'Tax Computation'!$S39)</f>
        <v/>
      </c>
      <c r="K39" s="35">
        <f>IF('Employee Master'!$B39="","",'Tax Computation'!$Y39)</f>
        <v/>
      </c>
      <c r="L39" s="35">
        <f>IF('Employee Master'!$B39="","",'Tax Computation'!$Z39)</f>
        <v/>
      </c>
      <c r="M39" s="35">
        <f>IF('Employee Master'!$B39="","",'Tax Computation'!$AA39)</f>
        <v/>
      </c>
      <c r="N39" s="35">
        <f>IF('Employee Master'!$B39="","",'Tax Computation'!$AB39)</f>
        <v/>
      </c>
      <c r="O39" s="35">
        <f>IF('Employee Master'!$B39="","",'Tax Computation'!$AK39)</f>
        <v/>
      </c>
      <c r="P39" s="35">
        <f>IF('Employee Master'!$B39="","",'Tax Computation'!$AN39)</f>
        <v/>
      </c>
      <c r="Q39" s="35">
        <f>IF('Employee Master'!$B39="","",'Tax Computation'!$AR39)</f>
        <v/>
      </c>
      <c r="R39" s="35">
        <f>IF('Employee Master'!$B39="","",'Tax Computation'!$AU39+'Tax Computation'!$AX39*'Tax Computation'!$AW39)</f>
        <v/>
      </c>
      <c r="S39" s="35">
        <f>IF('Employee Master'!$B39="","",'Tax Computation'!$AR39-'Tax Computation'!$AT39-$R39)</f>
        <v/>
      </c>
    </row>
    <row r="40">
      <c r="A40" s="31">
        <f>IF('Employee Master'!$B40="","",'Tax Computation'!$A40)</f>
        <v/>
      </c>
      <c r="B40" s="31">
        <f>IF('Employee Master'!$B40="","",'Tax Computation'!$B40)</f>
        <v/>
      </c>
      <c r="C40" s="31">
        <f>IF('Employee Master'!$B40="","",'Employee Master'!$D40)</f>
        <v/>
      </c>
      <c r="D40" s="31">
        <f>IF('Employee Master'!$B40="","",'Tax Computation'!$C40)</f>
        <v/>
      </c>
      <c r="E40" s="32">
        <f>IF('Employee Master'!$B40="","",'Tax Computation'!$G40)</f>
        <v/>
      </c>
      <c r="F40" s="32">
        <f>IF('Employee Master'!$B40="","",'Tax Computation'!$K40+'Tax Computation'!$L40)</f>
        <v/>
      </c>
      <c r="G40" s="32">
        <f>IF('Employee Master'!$B40="","",'Tax Computation'!$M40)</f>
        <v/>
      </c>
      <c r="H40" s="32">
        <f>IF('Employee Master'!$B40="","",'Tax Computation'!$N40)</f>
        <v/>
      </c>
      <c r="I40" s="32">
        <f>IF('Employee Master'!$B40="","",'Tax Computation'!$Q40)</f>
        <v/>
      </c>
      <c r="J40" s="32">
        <f>IF('Employee Master'!$B40="","",'Tax Computation'!$S40)</f>
        <v/>
      </c>
      <c r="K40" s="32">
        <f>IF('Employee Master'!$B40="","",'Tax Computation'!$Y40)</f>
        <v/>
      </c>
      <c r="L40" s="32">
        <f>IF('Employee Master'!$B40="","",'Tax Computation'!$Z40)</f>
        <v/>
      </c>
      <c r="M40" s="32">
        <f>IF('Employee Master'!$B40="","",'Tax Computation'!$AA40)</f>
        <v/>
      </c>
      <c r="N40" s="32">
        <f>IF('Employee Master'!$B40="","",'Tax Computation'!$AB40)</f>
        <v/>
      </c>
      <c r="O40" s="32">
        <f>IF('Employee Master'!$B40="","",'Tax Computation'!$AK40)</f>
        <v/>
      </c>
      <c r="P40" s="32">
        <f>IF('Employee Master'!$B40="","",'Tax Computation'!$AN40)</f>
        <v/>
      </c>
      <c r="Q40" s="32">
        <f>IF('Employee Master'!$B40="","",'Tax Computation'!$AR40)</f>
        <v/>
      </c>
      <c r="R40" s="32">
        <f>IF('Employee Master'!$B40="","",'Tax Computation'!$AU40+'Tax Computation'!$AX40*'Tax Computation'!$AW40)</f>
        <v/>
      </c>
      <c r="S40" s="32">
        <f>IF('Employee Master'!$B40="","",'Tax Computation'!$AR40-'Tax Computation'!$AT40-$R40)</f>
        <v/>
      </c>
    </row>
    <row r="41">
      <c r="A41" s="34">
        <f>IF('Employee Master'!$B41="","",'Tax Computation'!$A41)</f>
        <v/>
      </c>
      <c r="B41" s="34">
        <f>IF('Employee Master'!$B41="","",'Tax Computation'!$B41)</f>
        <v/>
      </c>
      <c r="C41" s="34">
        <f>IF('Employee Master'!$B41="","",'Employee Master'!$D41)</f>
        <v/>
      </c>
      <c r="D41" s="34">
        <f>IF('Employee Master'!$B41="","",'Tax Computation'!$C41)</f>
        <v/>
      </c>
      <c r="E41" s="35">
        <f>IF('Employee Master'!$B41="","",'Tax Computation'!$G41)</f>
        <v/>
      </c>
      <c r="F41" s="35">
        <f>IF('Employee Master'!$B41="","",'Tax Computation'!$K41+'Tax Computation'!$L41)</f>
        <v/>
      </c>
      <c r="G41" s="35">
        <f>IF('Employee Master'!$B41="","",'Tax Computation'!$M41)</f>
        <v/>
      </c>
      <c r="H41" s="35">
        <f>IF('Employee Master'!$B41="","",'Tax Computation'!$N41)</f>
        <v/>
      </c>
      <c r="I41" s="35">
        <f>IF('Employee Master'!$B41="","",'Tax Computation'!$Q41)</f>
        <v/>
      </c>
      <c r="J41" s="35">
        <f>IF('Employee Master'!$B41="","",'Tax Computation'!$S41)</f>
        <v/>
      </c>
      <c r="K41" s="35">
        <f>IF('Employee Master'!$B41="","",'Tax Computation'!$Y41)</f>
        <v/>
      </c>
      <c r="L41" s="35">
        <f>IF('Employee Master'!$B41="","",'Tax Computation'!$Z41)</f>
        <v/>
      </c>
      <c r="M41" s="35">
        <f>IF('Employee Master'!$B41="","",'Tax Computation'!$AA41)</f>
        <v/>
      </c>
      <c r="N41" s="35">
        <f>IF('Employee Master'!$B41="","",'Tax Computation'!$AB41)</f>
        <v/>
      </c>
      <c r="O41" s="35">
        <f>IF('Employee Master'!$B41="","",'Tax Computation'!$AK41)</f>
        <v/>
      </c>
      <c r="P41" s="35">
        <f>IF('Employee Master'!$B41="","",'Tax Computation'!$AN41)</f>
        <v/>
      </c>
      <c r="Q41" s="35">
        <f>IF('Employee Master'!$B41="","",'Tax Computation'!$AR41)</f>
        <v/>
      </c>
      <c r="R41" s="35">
        <f>IF('Employee Master'!$B41="","",'Tax Computation'!$AU41+'Tax Computation'!$AX41*'Tax Computation'!$AW41)</f>
        <v/>
      </c>
      <c r="S41" s="35">
        <f>IF('Employee Master'!$B41="","",'Tax Computation'!$AR41-'Tax Computation'!$AT41-$R41)</f>
        <v/>
      </c>
    </row>
    <row r="42">
      <c r="A42" s="31">
        <f>IF('Employee Master'!$B42="","",'Tax Computation'!$A42)</f>
        <v/>
      </c>
      <c r="B42" s="31">
        <f>IF('Employee Master'!$B42="","",'Tax Computation'!$B42)</f>
        <v/>
      </c>
      <c r="C42" s="31">
        <f>IF('Employee Master'!$B42="","",'Employee Master'!$D42)</f>
        <v/>
      </c>
      <c r="D42" s="31">
        <f>IF('Employee Master'!$B42="","",'Tax Computation'!$C42)</f>
        <v/>
      </c>
      <c r="E42" s="32">
        <f>IF('Employee Master'!$B42="","",'Tax Computation'!$G42)</f>
        <v/>
      </c>
      <c r="F42" s="32">
        <f>IF('Employee Master'!$B42="","",'Tax Computation'!$K42+'Tax Computation'!$L42)</f>
        <v/>
      </c>
      <c r="G42" s="32">
        <f>IF('Employee Master'!$B42="","",'Tax Computation'!$M42)</f>
        <v/>
      </c>
      <c r="H42" s="32">
        <f>IF('Employee Master'!$B42="","",'Tax Computation'!$N42)</f>
        <v/>
      </c>
      <c r="I42" s="32">
        <f>IF('Employee Master'!$B42="","",'Tax Computation'!$Q42)</f>
        <v/>
      </c>
      <c r="J42" s="32">
        <f>IF('Employee Master'!$B42="","",'Tax Computation'!$S42)</f>
        <v/>
      </c>
      <c r="K42" s="32">
        <f>IF('Employee Master'!$B42="","",'Tax Computation'!$Y42)</f>
        <v/>
      </c>
      <c r="L42" s="32">
        <f>IF('Employee Master'!$B42="","",'Tax Computation'!$Z42)</f>
        <v/>
      </c>
      <c r="M42" s="32">
        <f>IF('Employee Master'!$B42="","",'Tax Computation'!$AA42)</f>
        <v/>
      </c>
      <c r="N42" s="32">
        <f>IF('Employee Master'!$B42="","",'Tax Computation'!$AB42)</f>
        <v/>
      </c>
      <c r="O42" s="32">
        <f>IF('Employee Master'!$B42="","",'Tax Computation'!$AK42)</f>
        <v/>
      </c>
      <c r="P42" s="32">
        <f>IF('Employee Master'!$B42="","",'Tax Computation'!$AN42)</f>
        <v/>
      </c>
      <c r="Q42" s="32">
        <f>IF('Employee Master'!$B42="","",'Tax Computation'!$AR42)</f>
        <v/>
      </c>
      <c r="R42" s="32">
        <f>IF('Employee Master'!$B42="","",'Tax Computation'!$AU42+'Tax Computation'!$AX42*'Tax Computation'!$AW42)</f>
        <v/>
      </c>
      <c r="S42" s="32">
        <f>IF('Employee Master'!$B42="","",'Tax Computation'!$AR42-'Tax Computation'!$AT42-$R42)</f>
        <v/>
      </c>
    </row>
    <row r="43">
      <c r="A43" s="34">
        <f>IF('Employee Master'!$B43="","",'Tax Computation'!$A43)</f>
        <v/>
      </c>
      <c r="B43" s="34">
        <f>IF('Employee Master'!$B43="","",'Tax Computation'!$B43)</f>
        <v/>
      </c>
      <c r="C43" s="34">
        <f>IF('Employee Master'!$B43="","",'Employee Master'!$D43)</f>
        <v/>
      </c>
      <c r="D43" s="34">
        <f>IF('Employee Master'!$B43="","",'Tax Computation'!$C43)</f>
        <v/>
      </c>
      <c r="E43" s="35">
        <f>IF('Employee Master'!$B43="","",'Tax Computation'!$G43)</f>
        <v/>
      </c>
      <c r="F43" s="35">
        <f>IF('Employee Master'!$B43="","",'Tax Computation'!$K43+'Tax Computation'!$L43)</f>
        <v/>
      </c>
      <c r="G43" s="35">
        <f>IF('Employee Master'!$B43="","",'Tax Computation'!$M43)</f>
        <v/>
      </c>
      <c r="H43" s="35">
        <f>IF('Employee Master'!$B43="","",'Tax Computation'!$N43)</f>
        <v/>
      </c>
      <c r="I43" s="35">
        <f>IF('Employee Master'!$B43="","",'Tax Computation'!$Q43)</f>
        <v/>
      </c>
      <c r="J43" s="35">
        <f>IF('Employee Master'!$B43="","",'Tax Computation'!$S43)</f>
        <v/>
      </c>
      <c r="K43" s="35">
        <f>IF('Employee Master'!$B43="","",'Tax Computation'!$Y43)</f>
        <v/>
      </c>
      <c r="L43" s="35">
        <f>IF('Employee Master'!$B43="","",'Tax Computation'!$Z43)</f>
        <v/>
      </c>
      <c r="M43" s="35">
        <f>IF('Employee Master'!$B43="","",'Tax Computation'!$AA43)</f>
        <v/>
      </c>
      <c r="N43" s="35">
        <f>IF('Employee Master'!$B43="","",'Tax Computation'!$AB43)</f>
        <v/>
      </c>
      <c r="O43" s="35">
        <f>IF('Employee Master'!$B43="","",'Tax Computation'!$AK43)</f>
        <v/>
      </c>
      <c r="P43" s="35">
        <f>IF('Employee Master'!$B43="","",'Tax Computation'!$AN43)</f>
        <v/>
      </c>
      <c r="Q43" s="35">
        <f>IF('Employee Master'!$B43="","",'Tax Computation'!$AR43)</f>
        <v/>
      </c>
      <c r="R43" s="35">
        <f>IF('Employee Master'!$B43="","",'Tax Computation'!$AU43+'Tax Computation'!$AX43*'Tax Computation'!$AW43)</f>
        <v/>
      </c>
      <c r="S43" s="35">
        <f>IF('Employee Master'!$B43="","",'Tax Computation'!$AR43-'Tax Computation'!$AT43-$R43)</f>
        <v/>
      </c>
    </row>
    <row r="44">
      <c r="A44" s="31">
        <f>IF('Employee Master'!$B44="","",'Tax Computation'!$A44)</f>
        <v/>
      </c>
      <c r="B44" s="31">
        <f>IF('Employee Master'!$B44="","",'Tax Computation'!$B44)</f>
        <v/>
      </c>
      <c r="C44" s="31">
        <f>IF('Employee Master'!$B44="","",'Employee Master'!$D44)</f>
        <v/>
      </c>
      <c r="D44" s="31">
        <f>IF('Employee Master'!$B44="","",'Tax Computation'!$C44)</f>
        <v/>
      </c>
      <c r="E44" s="32">
        <f>IF('Employee Master'!$B44="","",'Tax Computation'!$G44)</f>
        <v/>
      </c>
      <c r="F44" s="32">
        <f>IF('Employee Master'!$B44="","",'Tax Computation'!$K44+'Tax Computation'!$L44)</f>
        <v/>
      </c>
      <c r="G44" s="32">
        <f>IF('Employee Master'!$B44="","",'Tax Computation'!$M44)</f>
        <v/>
      </c>
      <c r="H44" s="32">
        <f>IF('Employee Master'!$B44="","",'Tax Computation'!$N44)</f>
        <v/>
      </c>
      <c r="I44" s="32">
        <f>IF('Employee Master'!$B44="","",'Tax Computation'!$Q44)</f>
        <v/>
      </c>
      <c r="J44" s="32">
        <f>IF('Employee Master'!$B44="","",'Tax Computation'!$S44)</f>
        <v/>
      </c>
      <c r="K44" s="32">
        <f>IF('Employee Master'!$B44="","",'Tax Computation'!$Y44)</f>
        <v/>
      </c>
      <c r="L44" s="32">
        <f>IF('Employee Master'!$B44="","",'Tax Computation'!$Z44)</f>
        <v/>
      </c>
      <c r="M44" s="32">
        <f>IF('Employee Master'!$B44="","",'Tax Computation'!$AA44)</f>
        <v/>
      </c>
      <c r="N44" s="32">
        <f>IF('Employee Master'!$B44="","",'Tax Computation'!$AB44)</f>
        <v/>
      </c>
      <c r="O44" s="32">
        <f>IF('Employee Master'!$B44="","",'Tax Computation'!$AK44)</f>
        <v/>
      </c>
      <c r="P44" s="32">
        <f>IF('Employee Master'!$B44="","",'Tax Computation'!$AN44)</f>
        <v/>
      </c>
      <c r="Q44" s="32">
        <f>IF('Employee Master'!$B44="","",'Tax Computation'!$AR44)</f>
        <v/>
      </c>
      <c r="R44" s="32">
        <f>IF('Employee Master'!$B44="","",'Tax Computation'!$AU44+'Tax Computation'!$AX44*'Tax Computation'!$AW44)</f>
        <v/>
      </c>
      <c r="S44" s="32">
        <f>IF('Employee Master'!$B44="","",'Tax Computation'!$AR44-'Tax Computation'!$AT44-$R44)</f>
        <v/>
      </c>
    </row>
    <row r="45">
      <c r="A45" s="34">
        <f>IF('Employee Master'!$B45="","",'Tax Computation'!$A45)</f>
        <v/>
      </c>
      <c r="B45" s="34">
        <f>IF('Employee Master'!$B45="","",'Tax Computation'!$B45)</f>
        <v/>
      </c>
      <c r="C45" s="34">
        <f>IF('Employee Master'!$B45="","",'Employee Master'!$D45)</f>
        <v/>
      </c>
      <c r="D45" s="34">
        <f>IF('Employee Master'!$B45="","",'Tax Computation'!$C45)</f>
        <v/>
      </c>
      <c r="E45" s="35">
        <f>IF('Employee Master'!$B45="","",'Tax Computation'!$G45)</f>
        <v/>
      </c>
      <c r="F45" s="35">
        <f>IF('Employee Master'!$B45="","",'Tax Computation'!$K45+'Tax Computation'!$L45)</f>
        <v/>
      </c>
      <c r="G45" s="35">
        <f>IF('Employee Master'!$B45="","",'Tax Computation'!$M45)</f>
        <v/>
      </c>
      <c r="H45" s="35">
        <f>IF('Employee Master'!$B45="","",'Tax Computation'!$N45)</f>
        <v/>
      </c>
      <c r="I45" s="35">
        <f>IF('Employee Master'!$B45="","",'Tax Computation'!$Q45)</f>
        <v/>
      </c>
      <c r="J45" s="35">
        <f>IF('Employee Master'!$B45="","",'Tax Computation'!$S45)</f>
        <v/>
      </c>
      <c r="K45" s="35">
        <f>IF('Employee Master'!$B45="","",'Tax Computation'!$Y45)</f>
        <v/>
      </c>
      <c r="L45" s="35">
        <f>IF('Employee Master'!$B45="","",'Tax Computation'!$Z45)</f>
        <v/>
      </c>
      <c r="M45" s="35">
        <f>IF('Employee Master'!$B45="","",'Tax Computation'!$AA45)</f>
        <v/>
      </c>
      <c r="N45" s="35">
        <f>IF('Employee Master'!$B45="","",'Tax Computation'!$AB45)</f>
        <v/>
      </c>
      <c r="O45" s="35">
        <f>IF('Employee Master'!$B45="","",'Tax Computation'!$AK45)</f>
        <v/>
      </c>
      <c r="P45" s="35">
        <f>IF('Employee Master'!$B45="","",'Tax Computation'!$AN45)</f>
        <v/>
      </c>
      <c r="Q45" s="35">
        <f>IF('Employee Master'!$B45="","",'Tax Computation'!$AR45)</f>
        <v/>
      </c>
      <c r="R45" s="35">
        <f>IF('Employee Master'!$B45="","",'Tax Computation'!$AU45+'Tax Computation'!$AX45*'Tax Computation'!$AW45)</f>
        <v/>
      </c>
      <c r="S45" s="35">
        <f>IF('Employee Master'!$B45="","",'Tax Computation'!$AR45-'Tax Computation'!$AT45-$R45)</f>
        <v/>
      </c>
    </row>
    <row r="46">
      <c r="A46" s="31">
        <f>IF('Employee Master'!$B46="","",'Tax Computation'!$A46)</f>
        <v/>
      </c>
      <c r="B46" s="31">
        <f>IF('Employee Master'!$B46="","",'Tax Computation'!$B46)</f>
        <v/>
      </c>
      <c r="C46" s="31">
        <f>IF('Employee Master'!$B46="","",'Employee Master'!$D46)</f>
        <v/>
      </c>
      <c r="D46" s="31">
        <f>IF('Employee Master'!$B46="","",'Tax Computation'!$C46)</f>
        <v/>
      </c>
      <c r="E46" s="32">
        <f>IF('Employee Master'!$B46="","",'Tax Computation'!$G46)</f>
        <v/>
      </c>
      <c r="F46" s="32">
        <f>IF('Employee Master'!$B46="","",'Tax Computation'!$K46+'Tax Computation'!$L46)</f>
        <v/>
      </c>
      <c r="G46" s="32">
        <f>IF('Employee Master'!$B46="","",'Tax Computation'!$M46)</f>
        <v/>
      </c>
      <c r="H46" s="32">
        <f>IF('Employee Master'!$B46="","",'Tax Computation'!$N46)</f>
        <v/>
      </c>
      <c r="I46" s="32">
        <f>IF('Employee Master'!$B46="","",'Tax Computation'!$Q46)</f>
        <v/>
      </c>
      <c r="J46" s="32">
        <f>IF('Employee Master'!$B46="","",'Tax Computation'!$S46)</f>
        <v/>
      </c>
      <c r="K46" s="32">
        <f>IF('Employee Master'!$B46="","",'Tax Computation'!$Y46)</f>
        <v/>
      </c>
      <c r="L46" s="32">
        <f>IF('Employee Master'!$B46="","",'Tax Computation'!$Z46)</f>
        <v/>
      </c>
      <c r="M46" s="32">
        <f>IF('Employee Master'!$B46="","",'Tax Computation'!$AA46)</f>
        <v/>
      </c>
      <c r="N46" s="32">
        <f>IF('Employee Master'!$B46="","",'Tax Computation'!$AB46)</f>
        <v/>
      </c>
      <c r="O46" s="32">
        <f>IF('Employee Master'!$B46="","",'Tax Computation'!$AK46)</f>
        <v/>
      </c>
      <c r="P46" s="32">
        <f>IF('Employee Master'!$B46="","",'Tax Computation'!$AN46)</f>
        <v/>
      </c>
      <c r="Q46" s="32">
        <f>IF('Employee Master'!$B46="","",'Tax Computation'!$AR46)</f>
        <v/>
      </c>
      <c r="R46" s="32">
        <f>IF('Employee Master'!$B46="","",'Tax Computation'!$AU46+'Tax Computation'!$AX46*'Tax Computation'!$AW46)</f>
        <v/>
      </c>
      <c r="S46" s="32">
        <f>IF('Employee Master'!$B46="","",'Tax Computation'!$AR46-'Tax Computation'!$AT46-$R46)</f>
        <v/>
      </c>
    </row>
    <row r="47">
      <c r="A47" s="34">
        <f>IF('Employee Master'!$B47="","",'Tax Computation'!$A47)</f>
        <v/>
      </c>
      <c r="B47" s="34">
        <f>IF('Employee Master'!$B47="","",'Tax Computation'!$B47)</f>
        <v/>
      </c>
      <c r="C47" s="34">
        <f>IF('Employee Master'!$B47="","",'Employee Master'!$D47)</f>
        <v/>
      </c>
      <c r="D47" s="34">
        <f>IF('Employee Master'!$B47="","",'Tax Computation'!$C47)</f>
        <v/>
      </c>
      <c r="E47" s="35">
        <f>IF('Employee Master'!$B47="","",'Tax Computation'!$G47)</f>
        <v/>
      </c>
      <c r="F47" s="35">
        <f>IF('Employee Master'!$B47="","",'Tax Computation'!$K47+'Tax Computation'!$L47)</f>
        <v/>
      </c>
      <c r="G47" s="35">
        <f>IF('Employee Master'!$B47="","",'Tax Computation'!$M47)</f>
        <v/>
      </c>
      <c r="H47" s="35">
        <f>IF('Employee Master'!$B47="","",'Tax Computation'!$N47)</f>
        <v/>
      </c>
      <c r="I47" s="35">
        <f>IF('Employee Master'!$B47="","",'Tax Computation'!$Q47)</f>
        <v/>
      </c>
      <c r="J47" s="35">
        <f>IF('Employee Master'!$B47="","",'Tax Computation'!$S47)</f>
        <v/>
      </c>
      <c r="K47" s="35">
        <f>IF('Employee Master'!$B47="","",'Tax Computation'!$Y47)</f>
        <v/>
      </c>
      <c r="L47" s="35">
        <f>IF('Employee Master'!$B47="","",'Tax Computation'!$Z47)</f>
        <v/>
      </c>
      <c r="M47" s="35">
        <f>IF('Employee Master'!$B47="","",'Tax Computation'!$AA47)</f>
        <v/>
      </c>
      <c r="N47" s="35">
        <f>IF('Employee Master'!$B47="","",'Tax Computation'!$AB47)</f>
        <v/>
      </c>
      <c r="O47" s="35">
        <f>IF('Employee Master'!$B47="","",'Tax Computation'!$AK47)</f>
        <v/>
      </c>
      <c r="P47" s="35">
        <f>IF('Employee Master'!$B47="","",'Tax Computation'!$AN47)</f>
        <v/>
      </c>
      <c r="Q47" s="35">
        <f>IF('Employee Master'!$B47="","",'Tax Computation'!$AR47)</f>
        <v/>
      </c>
      <c r="R47" s="35">
        <f>IF('Employee Master'!$B47="","",'Tax Computation'!$AU47+'Tax Computation'!$AX47*'Tax Computation'!$AW47)</f>
        <v/>
      </c>
      <c r="S47" s="35">
        <f>IF('Employee Master'!$B47="","",'Tax Computation'!$AR47-'Tax Computation'!$AT47-$R47)</f>
        <v/>
      </c>
    </row>
    <row r="48">
      <c r="A48" s="31">
        <f>IF('Employee Master'!$B48="","",'Tax Computation'!$A48)</f>
        <v/>
      </c>
      <c r="B48" s="31">
        <f>IF('Employee Master'!$B48="","",'Tax Computation'!$B48)</f>
        <v/>
      </c>
      <c r="C48" s="31">
        <f>IF('Employee Master'!$B48="","",'Employee Master'!$D48)</f>
        <v/>
      </c>
      <c r="D48" s="31">
        <f>IF('Employee Master'!$B48="","",'Tax Computation'!$C48)</f>
        <v/>
      </c>
      <c r="E48" s="32">
        <f>IF('Employee Master'!$B48="","",'Tax Computation'!$G48)</f>
        <v/>
      </c>
      <c r="F48" s="32">
        <f>IF('Employee Master'!$B48="","",'Tax Computation'!$K48+'Tax Computation'!$L48)</f>
        <v/>
      </c>
      <c r="G48" s="32">
        <f>IF('Employee Master'!$B48="","",'Tax Computation'!$M48)</f>
        <v/>
      </c>
      <c r="H48" s="32">
        <f>IF('Employee Master'!$B48="","",'Tax Computation'!$N48)</f>
        <v/>
      </c>
      <c r="I48" s="32">
        <f>IF('Employee Master'!$B48="","",'Tax Computation'!$Q48)</f>
        <v/>
      </c>
      <c r="J48" s="32">
        <f>IF('Employee Master'!$B48="","",'Tax Computation'!$S48)</f>
        <v/>
      </c>
      <c r="K48" s="32">
        <f>IF('Employee Master'!$B48="","",'Tax Computation'!$Y48)</f>
        <v/>
      </c>
      <c r="L48" s="32">
        <f>IF('Employee Master'!$B48="","",'Tax Computation'!$Z48)</f>
        <v/>
      </c>
      <c r="M48" s="32">
        <f>IF('Employee Master'!$B48="","",'Tax Computation'!$AA48)</f>
        <v/>
      </c>
      <c r="N48" s="32">
        <f>IF('Employee Master'!$B48="","",'Tax Computation'!$AB48)</f>
        <v/>
      </c>
      <c r="O48" s="32">
        <f>IF('Employee Master'!$B48="","",'Tax Computation'!$AK48)</f>
        <v/>
      </c>
      <c r="P48" s="32">
        <f>IF('Employee Master'!$B48="","",'Tax Computation'!$AN48)</f>
        <v/>
      </c>
      <c r="Q48" s="32">
        <f>IF('Employee Master'!$B48="","",'Tax Computation'!$AR48)</f>
        <v/>
      </c>
      <c r="R48" s="32">
        <f>IF('Employee Master'!$B48="","",'Tax Computation'!$AU48+'Tax Computation'!$AX48*'Tax Computation'!$AW48)</f>
        <v/>
      </c>
      <c r="S48" s="32">
        <f>IF('Employee Master'!$B48="","",'Tax Computation'!$AR48-'Tax Computation'!$AT48-$R48)</f>
        <v/>
      </c>
    </row>
    <row r="49">
      <c r="A49" s="34">
        <f>IF('Employee Master'!$B49="","",'Tax Computation'!$A49)</f>
        <v/>
      </c>
      <c r="B49" s="34">
        <f>IF('Employee Master'!$B49="","",'Tax Computation'!$B49)</f>
        <v/>
      </c>
      <c r="C49" s="34">
        <f>IF('Employee Master'!$B49="","",'Employee Master'!$D49)</f>
        <v/>
      </c>
      <c r="D49" s="34">
        <f>IF('Employee Master'!$B49="","",'Tax Computation'!$C49)</f>
        <v/>
      </c>
      <c r="E49" s="35">
        <f>IF('Employee Master'!$B49="","",'Tax Computation'!$G49)</f>
        <v/>
      </c>
      <c r="F49" s="35">
        <f>IF('Employee Master'!$B49="","",'Tax Computation'!$K49+'Tax Computation'!$L49)</f>
        <v/>
      </c>
      <c r="G49" s="35">
        <f>IF('Employee Master'!$B49="","",'Tax Computation'!$M49)</f>
        <v/>
      </c>
      <c r="H49" s="35">
        <f>IF('Employee Master'!$B49="","",'Tax Computation'!$N49)</f>
        <v/>
      </c>
      <c r="I49" s="35">
        <f>IF('Employee Master'!$B49="","",'Tax Computation'!$Q49)</f>
        <v/>
      </c>
      <c r="J49" s="35">
        <f>IF('Employee Master'!$B49="","",'Tax Computation'!$S49)</f>
        <v/>
      </c>
      <c r="K49" s="35">
        <f>IF('Employee Master'!$B49="","",'Tax Computation'!$Y49)</f>
        <v/>
      </c>
      <c r="L49" s="35">
        <f>IF('Employee Master'!$B49="","",'Tax Computation'!$Z49)</f>
        <v/>
      </c>
      <c r="M49" s="35">
        <f>IF('Employee Master'!$B49="","",'Tax Computation'!$AA49)</f>
        <v/>
      </c>
      <c r="N49" s="35">
        <f>IF('Employee Master'!$B49="","",'Tax Computation'!$AB49)</f>
        <v/>
      </c>
      <c r="O49" s="35">
        <f>IF('Employee Master'!$B49="","",'Tax Computation'!$AK49)</f>
        <v/>
      </c>
      <c r="P49" s="35">
        <f>IF('Employee Master'!$B49="","",'Tax Computation'!$AN49)</f>
        <v/>
      </c>
      <c r="Q49" s="35">
        <f>IF('Employee Master'!$B49="","",'Tax Computation'!$AR49)</f>
        <v/>
      </c>
      <c r="R49" s="35">
        <f>IF('Employee Master'!$B49="","",'Tax Computation'!$AU49+'Tax Computation'!$AX49*'Tax Computation'!$AW49)</f>
        <v/>
      </c>
      <c r="S49" s="35">
        <f>IF('Employee Master'!$B49="","",'Tax Computation'!$AR49-'Tax Computation'!$AT49-$R49)</f>
        <v/>
      </c>
    </row>
    <row r="50">
      <c r="A50" s="31">
        <f>IF('Employee Master'!$B50="","",'Tax Computation'!$A50)</f>
        <v/>
      </c>
      <c r="B50" s="31">
        <f>IF('Employee Master'!$B50="","",'Tax Computation'!$B50)</f>
        <v/>
      </c>
      <c r="C50" s="31">
        <f>IF('Employee Master'!$B50="","",'Employee Master'!$D50)</f>
        <v/>
      </c>
      <c r="D50" s="31">
        <f>IF('Employee Master'!$B50="","",'Tax Computation'!$C50)</f>
        <v/>
      </c>
      <c r="E50" s="32">
        <f>IF('Employee Master'!$B50="","",'Tax Computation'!$G50)</f>
        <v/>
      </c>
      <c r="F50" s="32">
        <f>IF('Employee Master'!$B50="","",'Tax Computation'!$K50+'Tax Computation'!$L50)</f>
        <v/>
      </c>
      <c r="G50" s="32">
        <f>IF('Employee Master'!$B50="","",'Tax Computation'!$M50)</f>
        <v/>
      </c>
      <c r="H50" s="32">
        <f>IF('Employee Master'!$B50="","",'Tax Computation'!$N50)</f>
        <v/>
      </c>
      <c r="I50" s="32">
        <f>IF('Employee Master'!$B50="","",'Tax Computation'!$Q50)</f>
        <v/>
      </c>
      <c r="J50" s="32">
        <f>IF('Employee Master'!$B50="","",'Tax Computation'!$S50)</f>
        <v/>
      </c>
      <c r="K50" s="32">
        <f>IF('Employee Master'!$B50="","",'Tax Computation'!$Y50)</f>
        <v/>
      </c>
      <c r="L50" s="32">
        <f>IF('Employee Master'!$B50="","",'Tax Computation'!$Z50)</f>
        <v/>
      </c>
      <c r="M50" s="32">
        <f>IF('Employee Master'!$B50="","",'Tax Computation'!$AA50)</f>
        <v/>
      </c>
      <c r="N50" s="32">
        <f>IF('Employee Master'!$B50="","",'Tax Computation'!$AB50)</f>
        <v/>
      </c>
      <c r="O50" s="32">
        <f>IF('Employee Master'!$B50="","",'Tax Computation'!$AK50)</f>
        <v/>
      </c>
      <c r="P50" s="32">
        <f>IF('Employee Master'!$B50="","",'Tax Computation'!$AN50)</f>
        <v/>
      </c>
      <c r="Q50" s="32">
        <f>IF('Employee Master'!$B50="","",'Tax Computation'!$AR50)</f>
        <v/>
      </c>
      <c r="R50" s="32">
        <f>IF('Employee Master'!$B50="","",'Tax Computation'!$AU50+'Tax Computation'!$AX50*'Tax Computation'!$AW50)</f>
        <v/>
      </c>
      <c r="S50" s="32">
        <f>IF('Employee Master'!$B50="","",'Tax Computation'!$AR50-'Tax Computation'!$AT50-$R50)</f>
        <v/>
      </c>
    </row>
    <row r="51">
      <c r="A51" s="34">
        <f>IF('Employee Master'!$B51="","",'Tax Computation'!$A51)</f>
        <v/>
      </c>
      <c r="B51" s="34">
        <f>IF('Employee Master'!$B51="","",'Tax Computation'!$B51)</f>
        <v/>
      </c>
      <c r="C51" s="34">
        <f>IF('Employee Master'!$B51="","",'Employee Master'!$D51)</f>
        <v/>
      </c>
      <c r="D51" s="34">
        <f>IF('Employee Master'!$B51="","",'Tax Computation'!$C51)</f>
        <v/>
      </c>
      <c r="E51" s="35">
        <f>IF('Employee Master'!$B51="","",'Tax Computation'!$G51)</f>
        <v/>
      </c>
      <c r="F51" s="35">
        <f>IF('Employee Master'!$B51="","",'Tax Computation'!$K51+'Tax Computation'!$L51)</f>
        <v/>
      </c>
      <c r="G51" s="35">
        <f>IF('Employee Master'!$B51="","",'Tax Computation'!$M51)</f>
        <v/>
      </c>
      <c r="H51" s="35">
        <f>IF('Employee Master'!$B51="","",'Tax Computation'!$N51)</f>
        <v/>
      </c>
      <c r="I51" s="35">
        <f>IF('Employee Master'!$B51="","",'Tax Computation'!$Q51)</f>
        <v/>
      </c>
      <c r="J51" s="35">
        <f>IF('Employee Master'!$B51="","",'Tax Computation'!$S51)</f>
        <v/>
      </c>
      <c r="K51" s="35">
        <f>IF('Employee Master'!$B51="","",'Tax Computation'!$Y51)</f>
        <v/>
      </c>
      <c r="L51" s="35">
        <f>IF('Employee Master'!$B51="","",'Tax Computation'!$Z51)</f>
        <v/>
      </c>
      <c r="M51" s="35">
        <f>IF('Employee Master'!$B51="","",'Tax Computation'!$AA51)</f>
        <v/>
      </c>
      <c r="N51" s="35">
        <f>IF('Employee Master'!$B51="","",'Tax Computation'!$AB51)</f>
        <v/>
      </c>
      <c r="O51" s="35">
        <f>IF('Employee Master'!$B51="","",'Tax Computation'!$AK51)</f>
        <v/>
      </c>
      <c r="P51" s="35">
        <f>IF('Employee Master'!$B51="","",'Tax Computation'!$AN51)</f>
        <v/>
      </c>
      <c r="Q51" s="35">
        <f>IF('Employee Master'!$B51="","",'Tax Computation'!$AR51)</f>
        <v/>
      </c>
      <c r="R51" s="35">
        <f>IF('Employee Master'!$B51="","",'Tax Computation'!$AU51+'Tax Computation'!$AX51*'Tax Computation'!$AW51)</f>
        <v/>
      </c>
      <c r="S51" s="35">
        <f>IF('Employee Master'!$B51="","",'Tax Computation'!$AR51-'Tax Computation'!$AT51-$R51)</f>
        <v/>
      </c>
    </row>
    <row r="52">
      <c r="A52" s="31">
        <f>IF('Employee Master'!$B52="","",'Tax Computation'!$A52)</f>
        <v/>
      </c>
      <c r="B52" s="31">
        <f>IF('Employee Master'!$B52="","",'Tax Computation'!$B52)</f>
        <v/>
      </c>
      <c r="C52" s="31">
        <f>IF('Employee Master'!$B52="","",'Employee Master'!$D52)</f>
        <v/>
      </c>
      <c r="D52" s="31">
        <f>IF('Employee Master'!$B52="","",'Tax Computation'!$C52)</f>
        <v/>
      </c>
      <c r="E52" s="32">
        <f>IF('Employee Master'!$B52="","",'Tax Computation'!$G52)</f>
        <v/>
      </c>
      <c r="F52" s="32">
        <f>IF('Employee Master'!$B52="","",'Tax Computation'!$K52+'Tax Computation'!$L52)</f>
        <v/>
      </c>
      <c r="G52" s="32">
        <f>IF('Employee Master'!$B52="","",'Tax Computation'!$M52)</f>
        <v/>
      </c>
      <c r="H52" s="32">
        <f>IF('Employee Master'!$B52="","",'Tax Computation'!$N52)</f>
        <v/>
      </c>
      <c r="I52" s="32">
        <f>IF('Employee Master'!$B52="","",'Tax Computation'!$Q52)</f>
        <v/>
      </c>
      <c r="J52" s="32">
        <f>IF('Employee Master'!$B52="","",'Tax Computation'!$S52)</f>
        <v/>
      </c>
      <c r="K52" s="32">
        <f>IF('Employee Master'!$B52="","",'Tax Computation'!$Y52)</f>
        <v/>
      </c>
      <c r="L52" s="32">
        <f>IF('Employee Master'!$B52="","",'Tax Computation'!$Z52)</f>
        <v/>
      </c>
      <c r="M52" s="32">
        <f>IF('Employee Master'!$B52="","",'Tax Computation'!$AA52)</f>
        <v/>
      </c>
      <c r="N52" s="32">
        <f>IF('Employee Master'!$B52="","",'Tax Computation'!$AB52)</f>
        <v/>
      </c>
      <c r="O52" s="32">
        <f>IF('Employee Master'!$B52="","",'Tax Computation'!$AK52)</f>
        <v/>
      </c>
      <c r="P52" s="32">
        <f>IF('Employee Master'!$B52="","",'Tax Computation'!$AN52)</f>
        <v/>
      </c>
      <c r="Q52" s="32">
        <f>IF('Employee Master'!$B52="","",'Tax Computation'!$AR52)</f>
        <v/>
      </c>
      <c r="R52" s="32">
        <f>IF('Employee Master'!$B52="","",'Tax Computation'!$AU52+'Tax Computation'!$AX52*'Tax Computation'!$AW52)</f>
        <v/>
      </c>
      <c r="S52" s="32">
        <f>IF('Employee Master'!$B52="","",'Tax Computation'!$AR52-'Tax Computation'!$AT52-$R52)</f>
        <v/>
      </c>
    </row>
    <row r="53">
      <c r="A53" s="34">
        <f>IF('Employee Master'!$B53="","",'Tax Computation'!$A53)</f>
        <v/>
      </c>
      <c r="B53" s="34">
        <f>IF('Employee Master'!$B53="","",'Tax Computation'!$B53)</f>
        <v/>
      </c>
      <c r="C53" s="34">
        <f>IF('Employee Master'!$B53="","",'Employee Master'!$D53)</f>
        <v/>
      </c>
      <c r="D53" s="34">
        <f>IF('Employee Master'!$B53="","",'Tax Computation'!$C53)</f>
        <v/>
      </c>
      <c r="E53" s="35">
        <f>IF('Employee Master'!$B53="","",'Tax Computation'!$G53)</f>
        <v/>
      </c>
      <c r="F53" s="35">
        <f>IF('Employee Master'!$B53="","",'Tax Computation'!$K53+'Tax Computation'!$L53)</f>
        <v/>
      </c>
      <c r="G53" s="35">
        <f>IF('Employee Master'!$B53="","",'Tax Computation'!$M53)</f>
        <v/>
      </c>
      <c r="H53" s="35">
        <f>IF('Employee Master'!$B53="","",'Tax Computation'!$N53)</f>
        <v/>
      </c>
      <c r="I53" s="35">
        <f>IF('Employee Master'!$B53="","",'Tax Computation'!$Q53)</f>
        <v/>
      </c>
      <c r="J53" s="35">
        <f>IF('Employee Master'!$B53="","",'Tax Computation'!$S53)</f>
        <v/>
      </c>
      <c r="K53" s="35">
        <f>IF('Employee Master'!$B53="","",'Tax Computation'!$Y53)</f>
        <v/>
      </c>
      <c r="L53" s="35">
        <f>IF('Employee Master'!$B53="","",'Tax Computation'!$Z53)</f>
        <v/>
      </c>
      <c r="M53" s="35">
        <f>IF('Employee Master'!$B53="","",'Tax Computation'!$AA53)</f>
        <v/>
      </c>
      <c r="N53" s="35">
        <f>IF('Employee Master'!$B53="","",'Tax Computation'!$AB53)</f>
        <v/>
      </c>
      <c r="O53" s="35">
        <f>IF('Employee Master'!$B53="","",'Tax Computation'!$AK53)</f>
        <v/>
      </c>
      <c r="P53" s="35">
        <f>IF('Employee Master'!$B53="","",'Tax Computation'!$AN53)</f>
        <v/>
      </c>
      <c r="Q53" s="35">
        <f>IF('Employee Master'!$B53="","",'Tax Computation'!$AR53)</f>
        <v/>
      </c>
      <c r="R53" s="35">
        <f>IF('Employee Master'!$B53="","",'Tax Computation'!$AU53+'Tax Computation'!$AX53*'Tax Computation'!$AW53)</f>
        <v/>
      </c>
      <c r="S53" s="35">
        <f>IF('Employee Master'!$B53="","",'Tax Computation'!$AR53-'Tax Computation'!$AT53-$R53)</f>
        <v/>
      </c>
    </row>
    <row r="54">
      <c r="A54" s="31">
        <f>IF('Employee Master'!$B54="","",'Tax Computation'!$A54)</f>
        <v/>
      </c>
      <c r="B54" s="31">
        <f>IF('Employee Master'!$B54="","",'Tax Computation'!$B54)</f>
        <v/>
      </c>
      <c r="C54" s="31">
        <f>IF('Employee Master'!$B54="","",'Employee Master'!$D54)</f>
        <v/>
      </c>
      <c r="D54" s="31">
        <f>IF('Employee Master'!$B54="","",'Tax Computation'!$C54)</f>
        <v/>
      </c>
      <c r="E54" s="32">
        <f>IF('Employee Master'!$B54="","",'Tax Computation'!$G54)</f>
        <v/>
      </c>
      <c r="F54" s="32">
        <f>IF('Employee Master'!$B54="","",'Tax Computation'!$K54+'Tax Computation'!$L54)</f>
        <v/>
      </c>
      <c r="G54" s="32">
        <f>IF('Employee Master'!$B54="","",'Tax Computation'!$M54)</f>
        <v/>
      </c>
      <c r="H54" s="32">
        <f>IF('Employee Master'!$B54="","",'Tax Computation'!$N54)</f>
        <v/>
      </c>
      <c r="I54" s="32">
        <f>IF('Employee Master'!$B54="","",'Tax Computation'!$Q54)</f>
        <v/>
      </c>
      <c r="J54" s="32">
        <f>IF('Employee Master'!$B54="","",'Tax Computation'!$S54)</f>
        <v/>
      </c>
      <c r="K54" s="32">
        <f>IF('Employee Master'!$B54="","",'Tax Computation'!$Y54)</f>
        <v/>
      </c>
      <c r="L54" s="32">
        <f>IF('Employee Master'!$B54="","",'Tax Computation'!$Z54)</f>
        <v/>
      </c>
      <c r="M54" s="32">
        <f>IF('Employee Master'!$B54="","",'Tax Computation'!$AA54)</f>
        <v/>
      </c>
      <c r="N54" s="32">
        <f>IF('Employee Master'!$B54="","",'Tax Computation'!$AB54)</f>
        <v/>
      </c>
      <c r="O54" s="32">
        <f>IF('Employee Master'!$B54="","",'Tax Computation'!$AK54)</f>
        <v/>
      </c>
      <c r="P54" s="32">
        <f>IF('Employee Master'!$B54="","",'Tax Computation'!$AN54)</f>
        <v/>
      </c>
      <c r="Q54" s="32">
        <f>IF('Employee Master'!$B54="","",'Tax Computation'!$AR54)</f>
        <v/>
      </c>
      <c r="R54" s="32">
        <f>IF('Employee Master'!$B54="","",'Tax Computation'!$AU54+'Tax Computation'!$AX54*'Tax Computation'!$AW54)</f>
        <v/>
      </c>
      <c r="S54" s="32">
        <f>IF('Employee Master'!$B54="","",'Tax Computation'!$AR54-'Tax Computation'!$AT54-$R54)</f>
        <v/>
      </c>
    </row>
    <row r="55">
      <c r="A55" s="34">
        <f>IF('Employee Master'!$B55="","",'Tax Computation'!$A55)</f>
        <v/>
      </c>
      <c r="B55" s="34">
        <f>IF('Employee Master'!$B55="","",'Tax Computation'!$B55)</f>
        <v/>
      </c>
      <c r="C55" s="34">
        <f>IF('Employee Master'!$B55="","",'Employee Master'!$D55)</f>
        <v/>
      </c>
      <c r="D55" s="34">
        <f>IF('Employee Master'!$B55="","",'Tax Computation'!$C55)</f>
        <v/>
      </c>
      <c r="E55" s="35">
        <f>IF('Employee Master'!$B55="","",'Tax Computation'!$G55)</f>
        <v/>
      </c>
      <c r="F55" s="35">
        <f>IF('Employee Master'!$B55="","",'Tax Computation'!$K55+'Tax Computation'!$L55)</f>
        <v/>
      </c>
      <c r="G55" s="35">
        <f>IF('Employee Master'!$B55="","",'Tax Computation'!$M55)</f>
        <v/>
      </c>
      <c r="H55" s="35">
        <f>IF('Employee Master'!$B55="","",'Tax Computation'!$N55)</f>
        <v/>
      </c>
      <c r="I55" s="35">
        <f>IF('Employee Master'!$B55="","",'Tax Computation'!$Q55)</f>
        <v/>
      </c>
      <c r="J55" s="35">
        <f>IF('Employee Master'!$B55="","",'Tax Computation'!$S55)</f>
        <v/>
      </c>
      <c r="K55" s="35">
        <f>IF('Employee Master'!$B55="","",'Tax Computation'!$Y55)</f>
        <v/>
      </c>
      <c r="L55" s="35">
        <f>IF('Employee Master'!$B55="","",'Tax Computation'!$Z55)</f>
        <v/>
      </c>
      <c r="M55" s="35">
        <f>IF('Employee Master'!$B55="","",'Tax Computation'!$AA55)</f>
        <v/>
      </c>
      <c r="N55" s="35">
        <f>IF('Employee Master'!$B55="","",'Tax Computation'!$AB55)</f>
        <v/>
      </c>
      <c r="O55" s="35">
        <f>IF('Employee Master'!$B55="","",'Tax Computation'!$AK55)</f>
        <v/>
      </c>
      <c r="P55" s="35">
        <f>IF('Employee Master'!$B55="","",'Tax Computation'!$AN55)</f>
        <v/>
      </c>
      <c r="Q55" s="35">
        <f>IF('Employee Master'!$B55="","",'Tax Computation'!$AR55)</f>
        <v/>
      </c>
      <c r="R55" s="35">
        <f>IF('Employee Master'!$B55="","",'Tax Computation'!$AU55+'Tax Computation'!$AX55*'Tax Computation'!$AW55)</f>
        <v/>
      </c>
      <c r="S55" s="35">
        <f>IF('Employee Master'!$B55="","",'Tax Computation'!$AR55-'Tax Computation'!$AT55-$R55)</f>
        <v/>
      </c>
    </row>
    <row r="56">
      <c r="A56" s="31">
        <f>IF('Employee Master'!$B56="","",'Tax Computation'!$A56)</f>
        <v/>
      </c>
      <c r="B56" s="31">
        <f>IF('Employee Master'!$B56="","",'Tax Computation'!$B56)</f>
        <v/>
      </c>
      <c r="C56" s="31">
        <f>IF('Employee Master'!$B56="","",'Employee Master'!$D56)</f>
        <v/>
      </c>
      <c r="D56" s="31">
        <f>IF('Employee Master'!$B56="","",'Tax Computation'!$C56)</f>
        <v/>
      </c>
      <c r="E56" s="32">
        <f>IF('Employee Master'!$B56="","",'Tax Computation'!$G56)</f>
        <v/>
      </c>
      <c r="F56" s="32">
        <f>IF('Employee Master'!$B56="","",'Tax Computation'!$K56+'Tax Computation'!$L56)</f>
        <v/>
      </c>
      <c r="G56" s="32">
        <f>IF('Employee Master'!$B56="","",'Tax Computation'!$M56)</f>
        <v/>
      </c>
      <c r="H56" s="32">
        <f>IF('Employee Master'!$B56="","",'Tax Computation'!$N56)</f>
        <v/>
      </c>
      <c r="I56" s="32">
        <f>IF('Employee Master'!$B56="","",'Tax Computation'!$Q56)</f>
        <v/>
      </c>
      <c r="J56" s="32">
        <f>IF('Employee Master'!$B56="","",'Tax Computation'!$S56)</f>
        <v/>
      </c>
      <c r="K56" s="32">
        <f>IF('Employee Master'!$B56="","",'Tax Computation'!$Y56)</f>
        <v/>
      </c>
      <c r="L56" s="32">
        <f>IF('Employee Master'!$B56="","",'Tax Computation'!$Z56)</f>
        <v/>
      </c>
      <c r="M56" s="32">
        <f>IF('Employee Master'!$B56="","",'Tax Computation'!$AA56)</f>
        <v/>
      </c>
      <c r="N56" s="32">
        <f>IF('Employee Master'!$B56="","",'Tax Computation'!$AB56)</f>
        <v/>
      </c>
      <c r="O56" s="32">
        <f>IF('Employee Master'!$B56="","",'Tax Computation'!$AK56)</f>
        <v/>
      </c>
      <c r="P56" s="32">
        <f>IF('Employee Master'!$B56="","",'Tax Computation'!$AN56)</f>
        <v/>
      </c>
      <c r="Q56" s="32">
        <f>IF('Employee Master'!$B56="","",'Tax Computation'!$AR56)</f>
        <v/>
      </c>
      <c r="R56" s="32">
        <f>IF('Employee Master'!$B56="","",'Tax Computation'!$AU56+'Tax Computation'!$AX56*'Tax Computation'!$AW56)</f>
        <v/>
      </c>
      <c r="S56" s="32">
        <f>IF('Employee Master'!$B56="","",'Tax Computation'!$AR56-'Tax Computation'!$AT56-$R56)</f>
        <v/>
      </c>
    </row>
    <row r="57">
      <c r="A57" s="34">
        <f>IF('Employee Master'!$B57="","",'Tax Computation'!$A57)</f>
        <v/>
      </c>
      <c r="B57" s="34">
        <f>IF('Employee Master'!$B57="","",'Tax Computation'!$B57)</f>
        <v/>
      </c>
      <c r="C57" s="34">
        <f>IF('Employee Master'!$B57="","",'Employee Master'!$D57)</f>
        <v/>
      </c>
      <c r="D57" s="34">
        <f>IF('Employee Master'!$B57="","",'Tax Computation'!$C57)</f>
        <v/>
      </c>
      <c r="E57" s="35">
        <f>IF('Employee Master'!$B57="","",'Tax Computation'!$G57)</f>
        <v/>
      </c>
      <c r="F57" s="35">
        <f>IF('Employee Master'!$B57="","",'Tax Computation'!$K57+'Tax Computation'!$L57)</f>
        <v/>
      </c>
      <c r="G57" s="35">
        <f>IF('Employee Master'!$B57="","",'Tax Computation'!$M57)</f>
        <v/>
      </c>
      <c r="H57" s="35">
        <f>IF('Employee Master'!$B57="","",'Tax Computation'!$N57)</f>
        <v/>
      </c>
      <c r="I57" s="35">
        <f>IF('Employee Master'!$B57="","",'Tax Computation'!$Q57)</f>
        <v/>
      </c>
      <c r="J57" s="35">
        <f>IF('Employee Master'!$B57="","",'Tax Computation'!$S57)</f>
        <v/>
      </c>
      <c r="K57" s="35">
        <f>IF('Employee Master'!$B57="","",'Tax Computation'!$Y57)</f>
        <v/>
      </c>
      <c r="L57" s="35">
        <f>IF('Employee Master'!$B57="","",'Tax Computation'!$Z57)</f>
        <v/>
      </c>
      <c r="M57" s="35">
        <f>IF('Employee Master'!$B57="","",'Tax Computation'!$AA57)</f>
        <v/>
      </c>
      <c r="N57" s="35">
        <f>IF('Employee Master'!$B57="","",'Tax Computation'!$AB57)</f>
        <v/>
      </c>
      <c r="O57" s="35">
        <f>IF('Employee Master'!$B57="","",'Tax Computation'!$AK57)</f>
        <v/>
      </c>
      <c r="P57" s="35">
        <f>IF('Employee Master'!$B57="","",'Tax Computation'!$AN57)</f>
        <v/>
      </c>
      <c r="Q57" s="35">
        <f>IF('Employee Master'!$B57="","",'Tax Computation'!$AR57)</f>
        <v/>
      </c>
      <c r="R57" s="35">
        <f>IF('Employee Master'!$B57="","",'Tax Computation'!$AU57+'Tax Computation'!$AX57*'Tax Computation'!$AW57)</f>
        <v/>
      </c>
      <c r="S57" s="35">
        <f>IF('Employee Master'!$B57="","",'Tax Computation'!$AR57-'Tax Computation'!$AT57-$R57)</f>
        <v/>
      </c>
    </row>
    <row r="58">
      <c r="A58" s="31">
        <f>IF('Employee Master'!$B58="","",'Tax Computation'!$A58)</f>
        <v/>
      </c>
      <c r="B58" s="31">
        <f>IF('Employee Master'!$B58="","",'Tax Computation'!$B58)</f>
        <v/>
      </c>
      <c r="C58" s="31">
        <f>IF('Employee Master'!$B58="","",'Employee Master'!$D58)</f>
        <v/>
      </c>
      <c r="D58" s="31">
        <f>IF('Employee Master'!$B58="","",'Tax Computation'!$C58)</f>
        <v/>
      </c>
      <c r="E58" s="32">
        <f>IF('Employee Master'!$B58="","",'Tax Computation'!$G58)</f>
        <v/>
      </c>
      <c r="F58" s="32">
        <f>IF('Employee Master'!$B58="","",'Tax Computation'!$K58+'Tax Computation'!$L58)</f>
        <v/>
      </c>
      <c r="G58" s="32">
        <f>IF('Employee Master'!$B58="","",'Tax Computation'!$M58)</f>
        <v/>
      </c>
      <c r="H58" s="32">
        <f>IF('Employee Master'!$B58="","",'Tax Computation'!$N58)</f>
        <v/>
      </c>
      <c r="I58" s="32">
        <f>IF('Employee Master'!$B58="","",'Tax Computation'!$Q58)</f>
        <v/>
      </c>
      <c r="J58" s="32">
        <f>IF('Employee Master'!$B58="","",'Tax Computation'!$S58)</f>
        <v/>
      </c>
      <c r="K58" s="32">
        <f>IF('Employee Master'!$B58="","",'Tax Computation'!$Y58)</f>
        <v/>
      </c>
      <c r="L58" s="32">
        <f>IF('Employee Master'!$B58="","",'Tax Computation'!$Z58)</f>
        <v/>
      </c>
      <c r="M58" s="32">
        <f>IF('Employee Master'!$B58="","",'Tax Computation'!$AA58)</f>
        <v/>
      </c>
      <c r="N58" s="32">
        <f>IF('Employee Master'!$B58="","",'Tax Computation'!$AB58)</f>
        <v/>
      </c>
      <c r="O58" s="32">
        <f>IF('Employee Master'!$B58="","",'Tax Computation'!$AK58)</f>
        <v/>
      </c>
      <c r="P58" s="32">
        <f>IF('Employee Master'!$B58="","",'Tax Computation'!$AN58)</f>
        <v/>
      </c>
      <c r="Q58" s="32">
        <f>IF('Employee Master'!$B58="","",'Tax Computation'!$AR58)</f>
        <v/>
      </c>
      <c r="R58" s="32">
        <f>IF('Employee Master'!$B58="","",'Tax Computation'!$AU58+'Tax Computation'!$AX58*'Tax Computation'!$AW58)</f>
        <v/>
      </c>
      <c r="S58" s="32">
        <f>IF('Employee Master'!$B58="","",'Tax Computation'!$AR58-'Tax Computation'!$AT58-$R58)</f>
        <v/>
      </c>
    </row>
    <row r="59">
      <c r="A59" s="34">
        <f>IF('Employee Master'!$B59="","",'Tax Computation'!$A59)</f>
        <v/>
      </c>
      <c r="B59" s="34">
        <f>IF('Employee Master'!$B59="","",'Tax Computation'!$B59)</f>
        <v/>
      </c>
      <c r="C59" s="34">
        <f>IF('Employee Master'!$B59="","",'Employee Master'!$D59)</f>
        <v/>
      </c>
      <c r="D59" s="34">
        <f>IF('Employee Master'!$B59="","",'Tax Computation'!$C59)</f>
        <v/>
      </c>
      <c r="E59" s="35">
        <f>IF('Employee Master'!$B59="","",'Tax Computation'!$G59)</f>
        <v/>
      </c>
      <c r="F59" s="35">
        <f>IF('Employee Master'!$B59="","",'Tax Computation'!$K59+'Tax Computation'!$L59)</f>
        <v/>
      </c>
      <c r="G59" s="35">
        <f>IF('Employee Master'!$B59="","",'Tax Computation'!$M59)</f>
        <v/>
      </c>
      <c r="H59" s="35">
        <f>IF('Employee Master'!$B59="","",'Tax Computation'!$N59)</f>
        <v/>
      </c>
      <c r="I59" s="35">
        <f>IF('Employee Master'!$B59="","",'Tax Computation'!$Q59)</f>
        <v/>
      </c>
      <c r="J59" s="35">
        <f>IF('Employee Master'!$B59="","",'Tax Computation'!$S59)</f>
        <v/>
      </c>
      <c r="K59" s="35">
        <f>IF('Employee Master'!$B59="","",'Tax Computation'!$Y59)</f>
        <v/>
      </c>
      <c r="L59" s="35">
        <f>IF('Employee Master'!$B59="","",'Tax Computation'!$Z59)</f>
        <v/>
      </c>
      <c r="M59" s="35">
        <f>IF('Employee Master'!$B59="","",'Tax Computation'!$AA59)</f>
        <v/>
      </c>
      <c r="N59" s="35">
        <f>IF('Employee Master'!$B59="","",'Tax Computation'!$AB59)</f>
        <v/>
      </c>
      <c r="O59" s="35">
        <f>IF('Employee Master'!$B59="","",'Tax Computation'!$AK59)</f>
        <v/>
      </c>
      <c r="P59" s="35">
        <f>IF('Employee Master'!$B59="","",'Tax Computation'!$AN59)</f>
        <v/>
      </c>
      <c r="Q59" s="35">
        <f>IF('Employee Master'!$B59="","",'Tax Computation'!$AR59)</f>
        <v/>
      </c>
      <c r="R59" s="35">
        <f>IF('Employee Master'!$B59="","",'Tax Computation'!$AU59+'Tax Computation'!$AX59*'Tax Computation'!$AW59)</f>
        <v/>
      </c>
      <c r="S59" s="35">
        <f>IF('Employee Master'!$B59="","",'Tax Computation'!$AR59-'Tax Computation'!$AT59-$R59)</f>
        <v/>
      </c>
    </row>
    <row r="60">
      <c r="A60" s="31">
        <f>IF('Employee Master'!$B60="","",'Tax Computation'!$A60)</f>
        <v/>
      </c>
      <c r="B60" s="31">
        <f>IF('Employee Master'!$B60="","",'Tax Computation'!$B60)</f>
        <v/>
      </c>
      <c r="C60" s="31">
        <f>IF('Employee Master'!$B60="","",'Employee Master'!$D60)</f>
        <v/>
      </c>
      <c r="D60" s="31">
        <f>IF('Employee Master'!$B60="","",'Tax Computation'!$C60)</f>
        <v/>
      </c>
      <c r="E60" s="32">
        <f>IF('Employee Master'!$B60="","",'Tax Computation'!$G60)</f>
        <v/>
      </c>
      <c r="F60" s="32">
        <f>IF('Employee Master'!$B60="","",'Tax Computation'!$K60+'Tax Computation'!$L60)</f>
        <v/>
      </c>
      <c r="G60" s="32">
        <f>IF('Employee Master'!$B60="","",'Tax Computation'!$M60)</f>
        <v/>
      </c>
      <c r="H60" s="32">
        <f>IF('Employee Master'!$B60="","",'Tax Computation'!$N60)</f>
        <v/>
      </c>
      <c r="I60" s="32">
        <f>IF('Employee Master'!$B60="","",'Tax Computation'!$Q60)</f>
        <v/>
      </c>
      <c r="J60" s="32">
        <f>IF('Employee Master'!$B60="","",'Tax Computation'!$S60)</f>
        <v/>
      </c>
      <c r="K60" s="32">
        <f>IF('Employee Master'!$B60="","",'Tax Computation'!$Y60)</f>
        <v/>
      </c>
      <c r="L60" s="32">
        <f>IF('Employee Master'!$B60="","",'Tax Computation'!$Z60)</f>
        <v/>
      </c>
      <c r="M60" s="32">
        <f>IF('Employee Master'!$B60="","",'Tax Computation'!$AA60)</f>
        <v/>
      </c>
      <c r="N60" s="32">
        <f>IF('Employee Master'!$B60="","",'Tax Computation'!$AB60)</f>
        <v/>
      </c>
      <c r="O60" s="32">
        <f>IF('Employee Master'!$B60="","",'Tax Computation'!$AK60)</f>
        <v/>
      </c>
      <c r="P60" s="32">
        <f>IF('Employee Master'!$B60="","",'Tax Computation'!$AN60)</f>
        <v/>
      </c>
      <c r="Q60" s="32">
        <f>IF('Employee Master'!$B60="","",'Tax Computation'!$AR60)</f>
        <v/>
      </c>
      <c r="R60" s="32">
        <f>IF('Employee Master'!$B60="","",'Tax Computation'!$AU60+'Tax Computation'!$AX60*'Tax Computation'!$AW60)</f>
        <v/>
      </c>
      <c r="S60" s="32">
        <f>IF('Employee Master'!$B60="","",'Tax Computation'!$AR60-'Tax Computation'!$AT60-$R60)</f>
        <v/>
      </c>
    </row>
    <row r="61">
      <c r="A61" s="34">
        <f>IF('Employee Master'!$B61="","",'Tax Computation'!$A61)</f>
        <v/>
      </c>
      <c r="B61" s="34">
        <f>IF('Employee Master'!$B61="","",'Tax Computation'!$B61)</f>
        <v/>
      </c>
      <c r="C61" s="34">
        <f>IF('Employee Master'!$B61="","",'Employee Master'!$D61)</f>
        <v/>
      </c>
      <c r="D61" s="34">
        <f>IF('Employee Master'!$B61="","",'Tax Computation'!$C61)</f>
        <v/>
      </c>
      <c r="E61" s="35">
        <f>IF('Employee Master'!$B61="","",'Tax Computation'!$G61)</f>
        <v/>
      </c>
      <c r="F61" s="35">
        <f>IF('Employee Master'!$B61="","",'Tax Computation'!$K61+'Tax Computation'!$L61)</f>
        <v/>
      </c>
      <c r="G61" s="35">
        <f>IF('Employee Master'!$B61="","",'Tax Computation'!$M61)</f>
        <v/>
      </c>
      <c r="H61" s="35">
        <f>IF('Employee Master'!$B61="","",'Tax Computation'!$N61)</f>
        <v/>
      </c>
      <c r="I61" s="35">
        <f>IF('Employee Master'!$B61="","",'Tax Computation'!$Q61)</f>
        <v/>
      </c>
      <c r="J61" s="35">
        <f>IF('Employee Master'!$B61="","",'Tax Computation'!$S61)</f>
        <v/>
      </c>
      <c r="K61" s="35">
        <f>IF('Employee Master'!$B61="","",'Tax Computation'!$Y61)</f>
        <v/>
      </c>
      <c r="L61" s="35">
        <f>IF('Employee Master'!$B61="","",'Tax Computation'!$Z61)</f>
        <v/>
      </c>
      <c r="M61" s="35">
        <f>IF('Employee Master'!$B61="","",'Tax Computation'!$AA61)</f>
        <v/>
      </c>
      <c r="N61" s="35">
        <f>IF('Employee Master'!$B61="","",'Tax Computation'!$AB61)</f>
        <v/>
      </c>
      <c r="O61" s="35">
        <f>IF('Employee Master'!$B61="","",'Tax Computation'!$AK61)</f>
        <v/>
      </c>
      <c r="P61" s="35">
        <f>IF('Employee Master'!$B61="","",'Tax Computation'!$AN61)</f>
        <v/>
      </c>
      <c r="Q61" s="35">
        <f>IF('Employee Master'!$B61="","",'Tax Computation'!$AR61)</f>
        <v/>
      </c>
      <c r="R61" s="35">
        <f>IF('Employee Master'!$B61="","",'Tax Computation'!$AU61+'Tax Computation'!$AX61*'Tax Computation'!$AW61)</f>
        <v/>
      </c>
      <c r="S61" s="35">
        <f>IF('Employee Master'!$B61="","",'Tax Computation'!$AR61-'Tax Computation'!$AT61-$R61)</f>
        <v/>
      </c>
    </row>
    <row r="62">
      <c r="A62" s="31">
        <f>IF('Employee Master'!$B62="","",'Tax Computation'!$A62)</f>
        <v/>
      </c>
      <c r="B62" s="31">
        <f>IF('Employee Master'!$B62="","",'Tax Computation'!$B62)</f>
        <v/>
      </c>
      <c r="C62" s="31">
        <f>IF('Employee Master'!$B62="","",'Employee Master'!$D62)</f>
        <v/>
      </c>
      <c r="D62" s="31">
        <f>IF('Employee Master'!$B62="","",'Tax Computation'!$C62)</f>
        <v/>
      </c>
      <c r="E62" s="32">
        <f>IF('Employee Master'!$B62="","",'Tax Computation'!$G62)</f>
        <v/>
      </c>
      <c r="F62" s="32">
        <f>IF('Employee Master'!$B62="","",'Tax Computation'!$K62+'Tax Computation'!$L62)</f>
        <v/>
      </c>
      <c r="G62" s="32">
        <f>IF('Employee Master'!$B62="","",'Tax Computation'!$M62)</f>
        <v/>
      </c>
      <c r="H62" s="32">
        <f>IF('Employee Master'!$B62="","",'Tax Computation'!$N62)</f>
        <v/>
      </c>
      <c r="I62" s="32">
        <f>IF('Employee Master'!$B62="","",'Tax Computation'!$Q62)</f>
        <v/>
      </c>
      <c r="J62" s="32">
        <f>IF('Employee Master'!$B62="","",'Tax Computation'!$S62)</f>
        <v/>
      </c>
      <c r="K62" s="32">
        <f>IF('Employee Master'!$B62="","",'Tax Computation'!$Y62)</f>
        <v/>
      </c>
      <c r="L62" s="32">
        <f>IF('Employee Master'!$B62="","",'Tax Computation'!$Z62)</f>
        <v/>
      </c>
      <c r="M62" s="32">
        <f>IF('Employee Master'!$B62="","",'Tax Computation'!$AA62)</f>
        <v/>
      </c>
      <c r="N62" s="32">
        <f>IF('Employee Master'!$B62="","",'Tax Computation'!$AB62)</f>
        <v/>
      </c>
      <c r="O62" s="32">
        <f>IF('Employee Master'!$B62="","",'Tax Computation'!$AK62)</f>
        <v/>
      </c>
      <c r="P62" s="32">
        <f>IF('Employee Master'!$B62="","",'Tax Computation'!$AN62)</f>
        <v/>
      </c>
      <c r="Q62" s="32">
        <f>IF('Employee Master'!$B62="","",'Tax Computation'!$AR62)</f>
        <v/>
      </c>
      <c r="R62" s="32">
        <f>IF('Employee Master'!$B62="","",'Tax Computation'!$AU62+'Tax Computation'!$AX62*'Tax Computation'!$AW62)</f>
        <v/>
      </c>
      <c r="S62" s="32">
        <f>IF('Employee Master'!$B62="","",'Tax Computation'!$AR62-'Tax Computation'!$AT62-$R62)</f>
        <v/>
      </c>
    </row>
    <row r="63">
      <c r="A63" s="34">
        <f>IF('Employee Master'!$B63="","",'Tax Computation'!$A63)</f>
        <v/>
      </c>
      <c r="B63" s="34">
        <f>IF('Employee Master'!$B63="","",'Tax Computation'!$B63)</f>
        <v/>
      </c>
      <c r="C63" s="34">
        <f>IF('Employee Master'!$B63="","",'Employee Master'!$D63)</f>
        <v/>
      </c>
      <c r="D63" s="34">
        <f>IF('Employee Master'!$B63="","",'Tax Computation'!$C63)</f>
        <v/>
      </c>
      <c r="E63" s="35">
        <f>IF('Employee Master'!$B63="","",'Tax Computation'!$G63)</f>
        <v/>
      </c>
      <c r="F63" s="35">
        <f>IF('Employee Master'!$B63="","",'Tax Computation'!$K63+'Tax Computation'!$L63)</f>
        <v/>
      </c>
      <c r="G63" s="35">
        <f>IF('Employee Master'!$B63="","",'Tax Computation'!$M63)</f>
        <v/>
      </c>
      <c r="H63" s="35">
        <f>IF('Employee Master'!$B63="","",'Tax Computation'!$N63)</f>
        <v/>
      </c>
      <c r="I63" s="35">
        <f>IF('Employee Master'!$B63="","",'Tax Computation'!$Q63)</f>
        <v/>
      </c>
      <c r="J63" s="35">
        <f>IF('Employee Master'!$B63="","",'Tax Computation'!$S63)</f>
        <v/>
      </c>
      <c r="K63" s="35">
        <f>IF('Employee Master'!$B63="","",'Tax Computation'!$Y63)</f>
        <v/>
      </c>
      <c r="L63" s="35">
        <f>IF('Employee Master'!$B63="","",'Tax Computation'!$Z63)</f>
        <v/>
      </c>
      <c r="M63" s="35">
        <f>IF('Employee Master'!$B63="","",'Tax Computation'!$AA63)</f>
        <v/>
      </c>
      <c r="N63" s="35">
        <f>IF('Employee Master'!$B63="","",'Tax Computation'!$AB63)</f>
        <v/>
      </c>
      <c r="O63" s="35">
        <f>IF('Employee Master'!$B63="","",'Tax Computation'!$AK63)</f>
        <v/>
      </c>
      <c r="P63" s="35">
        <f>IF('Employee Master'!$B63="","",'Tax Computation'!$AN63)</f>
        <v/>
      </c>
      <c r="Q63" s="35">
        <f>IF('Employee Master'!$B63="","",'Tax Computation'!$AR63)</f>
        <v/>
      </c>
      <c r="R63" s="35">
        <f>IF('Employee Master'!$B63="","",'Tax Computation'!$AU63+'Tax Computation'!$AX63*'Tax Computation'!$AW63)</f>
        <v/>
      </c>
      <c r="S63" s="35">
        <f>IF('Employee Master'!$B63="","",'Tax Computation'!$AR63-'Tax Computation'!$AT63-$R63)</f>
        <v/>
      </c>
    </row>
    <row r="64">
      <c r="A64" s="31">
        <f>IF('Employee Master'!$B64="","",'Tax Computation'!$A64)</f>
        <v/>
      </c>
      <c r="B64" s="31">
        <f>IF('Employee Master'!$B64="","",'Tax Computation'!$B64)</f>
        <v/>
      </c>
      <c r="C64" s="31">
        <f>IF('Employee Master'!$B64="","",'Employee Master'!$D64)</f>
        <v/>
      </c>
      <c r="D64" s="31">
        <f>IF('Employee Master'!$B64="","",'Tax Computation'!$C64)</f>
        <v/>
      </c>
      <c r="E64" s="32">
        <f>IF('Employee Master'!$B64="","",'Tax Computation'!$G64)</f>
        <v/>
      </c>
      <c r="F64" s="32">
        <f>IF('Employee Master'!$B64="","",'Tax Computation'!$K64+'Tax Computation'!$L64)</f>
        <v/>
      </c>
      <c r="G64" s="32">
        <f>IF('Employee Master'!$B64="","",'Tax Computation'!$M64)</f>
        <v/>
      </c>
      <c r="H64" s="32">
        <f>IF('Employee Master'!$B64="","",'Tax Computation'!$N64)</f>
        <v/>
      </c>
      <c r="I64" s="32">
        <f>IF('Employee Master'!$B64="","",'Tax Computation'!$Q64)</f>
        <v/>
      </c>
      <c r="J64" s="32">
        <f>IF('Employee Master'!$B64="","",'Tax Computation'!$S64)</f>
        <v/>
      </c>
      <c r="K64" s="32">
        <f>IF('Employee Master'!$B64="","",'Tax Computation'!$Y64)</f>
        <v/>
      </c>
      <c r="L64" s="32">
        <f>IF('Employee Master'!$B64="","",'Tax Computation'!$Z64)</f>
        <v/>
      </c>
      <c r="M64" s="32">
        <f>IF('Employee Master'!$B64="","",'Tax Computation'!$AA64)</f>
        <v/>
      </c>
      <c r="N64" s="32">
        <f>IF('Employee Master'!$B64="","",'Tax Computation'!$AB64)</f>
        <v/>
      </c>
      <c r="O64" s="32">
        <f>IF('Employee Master'!$B64="","",'Tax Computation'!$AK64)</f>
        <v/>
      </c>
      <c r="P64" s="32">
        <f>IF('Employee Master'!$B64="","",'Tax Computation'!$AN64)</f>
        <v/>
      </c>
      <c r="Q64" s="32">
        <f>IF('Employee Master'!$B64="","",'Tax Computation'!$AR64)</f>
        <v/>
      </c>
      <c r="R64" s="32">
        <f>IF('Employee Master'!$B64="","",'Tax Computation'!$AU64+'Tax Computation'!$AX64*'Tax Computation'!$AW64)</f>
        <v/>
      </c>
      <c r="S64" s="32">
        <f>IF('Employee Master'!$B64="","",'Tax Computation'!$AR64-'Tax Computation'!$AT64-$R64)</f>
        <v/>
      </c>
    </row>
    <row r="65">
      <c r="A65" s="34">
        <f>IF('Employee Master'!$B65="","",'Tax Computation'!$A65)</f>
        <v/>
      </c>
      <c r="B65" s="34">
        <f>IF('Employee Master'!$B65="","",'Tax Computation'!$B65)</f>
        <v/>
      </c>
      <c r="C65" s="34">
        <f>IF('Employee Master'!$B65="","",'Employee Master'!$D65)</f>
        <v/>
      </c>
      <c r="D65" s="34">
        <f>IF('Employee Master'!$B65="","",'Tax Computation'!$C65)</f>
        <v/>
      </c>
      <c r="E65" s="35">
        <f>IF('Employee Master'!$B65="","",'Tax Computation'!$G65)</f>
        <v/>
      </c>
      <c r="F65" s="35">
        <f>IF('Employee Master'!$B65="","",'Tax Computation'!$K65+'Tax Computation'!$L65)</f>
        <v/>
      </c>
      <c r="G65" s="35">
        <f>IF('Employee Master'!$B65="","",'Tax Computation'!$M65)</f>
        <v/>
      </c>
      <c r="H65" s="35">
        <f>IF('Employee Master'!$B65="","",'Tax Computation'!$N65)</f>
        <v/>
      </c>
      <c r="I65" s="35">
        <f>IF('Employee Master'!$B65="","",'Tax Computation'!$Q65)</f>
        <v/>
      </c>
      <c r="J65" s="35">
        <f>IF('Employee Master'!$B65="","",'Tax Computation'!$S65)</f>
        <v/>
      </c>
      <c r="K65" s="35">
        <f>IF('Employee Master'!$B65="","",'Tax Computation'!$Y65)</f>
        <v/>
      </c>
      <c r="L65" s="35">
        <f>IF('Employee Master'!$B65="","",'Tax Computation'!$Z65)</f>
        <v/>
      </c>
      <c r="M65" s="35">
        <f>IF('Employee Master'!$B65="","",'Tax Computation'!$AA65)</f>
        <v/>
      </c>
      <c r="N65" s="35">
        <f>IF('Employee Master'!$B65="","",'Tax Computation'!$AB65)</f>
        <v/>
      </c>
      <c r="O65" s="35">
        <f>IF('Employee Master'!$B65="","",'Tax Computation'!$AK65)</f>
        <v/>
      </c>
      <c r="P65" s="35">
        <f>IF('Employee Master'!$B65="","",'Tax Computation'!$AN65)</f>
        <v/>
      </c>
      <c r="Q65" s="35">
        <f>IF('Employee Master'!$B65="","",'Tax Computation'!$AR65)</f>
        <v/>
      </c>
      <c r="R65" s="35">
        <f>IF('Employee Master'!$B65="","",'Tax Computation'!$AU65+'Tax Computation'!$AX65*'Tax Computation'!$AW65)</f>
        <v/>
      </c>
      <c r="S65" s="35">
        <f>IF('Employee Master'!$B65="","",'Tax Computation'!$AR65-'Tax Computation'!$AT65-$R65)</f>
        <v/>
      </c>
    </row>
    <row r="66">
      <c r="A66" s="31">
        <f>IF('Employee Master'!$B66="","",'Tax Computation'!$A66)</f>
        <v/>
      </c>
      <c r="B66" s="31">
        <f>IF('Employee Master'!$B66="","",'Tax Computation'!$B66)</f>
        <v/>
      </c>
      <c r="C66" s="31">
        <f>IF('Employee Master'!$B66="","",'Employee Master'!$D66)</f>
        <v/>
      </c>
      <c r="D66" s="31">
        <f>IF('Employee Master'!$B66="","",'Tax Computation'!$C66)</f>
        <v/>
      </c>
      <c r="E66" s="32">
        <f>IF('Employee Master'!$B66="","",'Tax Computation'!$G66)</f>
        <v/>
      </c>
      <c r="F66" s="32">
        <f>IF('Employee Master'!$B66="","",'Tax Computation'!$K66+'Tax Computation'!$L66)</f>
        <v/>
      </c>
      <c r="G66" s="32">
        <f>IF('Employee Master'!$B66="","",'Tax Computation'!$M66)</f>
        <v/>
      </c>
      <c r="H66" s="32">
        <f>IF('Employee Master'!$B66="","",'Tax Computation'!$N66)</f>
        <v/>
      </c>
      <c r="I66" s="32">
        <f>IF('Employee Master'!$B66="","",'Tax Computation'!$Q66)</f>
        <v/>
      </c>
      <c r="J66" s="32">
        <f>IF('Employee Master'!$B66="","",'Tax Computation'!$S66)</f>
        <v/>
      </c>
      <c r="K66" s="32">
        <f>IF('Employee Master'!$B66="","",'Tax Computation'!$Y66)</f>
        <v/>
      </c>
      <c r="L66" s="32">
        <f>IF('Employee Master'!$B66="","",'Tax Computation'!$Z66)</f>
        <v/>
      </c>
      <c r="M66" s="32">
        <f>IF('Employee Master'!$B66="","",'Tax Computation'!$AA66)</f>
        <v/>
      </c>
      <c r="N66" s="32">
        <f>IF('Employee Master'!$B66="","",'Tax Computation'!$AB66)</f>
        <v/>
      </c>
      <c r="O66" s="32">
        <f>IF('Employee Master'!$B66="","",'Tax Computation'!$AK66)</f>
        <v/>
      </c>
      <c r="P66" s="32">
        <f>IF('Employee Master'!$B66="","",'Tax Computation'!$AN66)</f>
        <v/>
      </c>
      <c r="Q66" s="32">
        <f>IF('Employee Master'!$B66="","",'Tax Computation'!$AR66)</f>
        <v/>
      </c>
      <c r="R66" s="32">
        <f>IF('Employee Master'!$B66="","",'Tax Computation'!$AU66+'Tax Computation'!$AX66*'Tax Computation'!$AW66)</f>
        <v/>
      </c>
      <c r="S66" s="32">
        <f>IF('Employee Master'!$B66="","",'Tax Computation'!$AR66-'Tax Computation'!$AT66-$R66)</f>
        <v/>
      </c>
    </row>
    <row r="67">
      <c r="A67" s="34">
        <f>IF('Employee Master'!$B67="","",'Tax Computation'!$A67)</f>
        <v/>
      </c>
      <c r="B67" s="34">
        <f>IF('Employee Master'!$B67="","",'Tax Computation'!$B67)</f>
        <v/>
      </c>
      <c r="C67" s="34">
        <f>IF('Employee Master'!$B67="","",'Employee Master'!$D67)</f>
        <v/>
      </c>
      <c r="D67" s="34">
        <f>IF('Employee Master'!$B67="","",'Tax Computation'!$C67)</f>
        <v/>
      </c>
      <c r="E67" s="35">
        <f>IF('Employee Master'!$B67="","",'Tax Computation'!$G67)</f>
        <v/>
      </c>
      <c r="F67" s="35">
        <f>IF('Employee Master'!$B67="","",'Tax Computation'!$K67+'Tax Computation'!$L67)</f>
        <v/>
      </c>
      <c r="G67" s="35">
        <f>IF('Employee Master'!$B67="","",'Tax Computation'!$M67)</f>
        <v/>
      </c>
      <c r="H67" s="35">
        <f>IF('Employee Master'!$B67="","",'Tax Computation'!$N67)</f>
        <v/>
      </c>
      <c r="I67" s="35">
        <f>IF('Employee Master'!$B67="","",'Tax Computation'!$Q67)</f>
        <v/>
      </c>
      <c r="J67" s="35">
        <f>IF('Employee Master'!$B67="","",'Tax Computation'!$S67)</f>
        <v/>
      </c>
      <c r="K67" s="35">
        <f>IF('Employee Master'!$B67="","",'Tax Computation'!$Y67)</f>
        <v/>
      </c>
      <c r="L67" s="35">
        <f>IF('Employee Master'!$B67="","",'Tax Computation'!$Z67)</f>
        <v/>
      </c>
      <c r="M67" s="35">
        <f>IF('Employee Master'!$B67="","",'Tax Computation'!$AA67)</f>
        <v/>
      </c>
      <c r="N67" s="35">
        <f>IF('Employee Master'!$B67="","",'Tax Computation'!$AB67)</f>
        <v/>
      </c>
      <c r="O67" s="35">
        <f>IF('Employee Master'!$B67="","",'Tax Computation'!$AK67)</f>
        <v/>
      </c>
      <c r="P67" s="35">
        <f>IF('Employee Master'!$B67="","",'Tax Computation'!$AN67)</f>
        <v/>
      </c>
      <c r="Q67" s="35">
        <f>IF('Employee Master'!$B67="","",'Tax Computation'!$AR67)</f>
        <v/>
      </c>
      <c r="R67" s="35">
        <f>IF('Employee Master'!$B67="","",'Tax Computation'!$AU67+'Tax Computation'!$AX67*'Tax Computation'!$AW67)</f>
        <v/>
      </c>
      <c r="S67" s="35">
        <f>IF('Employee Master'!$B67="","",'Tax Computation'!$AR67-'Tax Computation'!$AT67-$R67)</f>
        <v/>
      </c>
    </row>
    <row r="68">
      <c r="A68" s="31">
        <f>IF('Employee Master'!$B68="","",'Tax Computation'!$A68)</f>
        <v/>
      </c>
      <c r="B68" s="31">
        <f>IF('Employee Master'!$B68="","",'Tax Computation'!$B68)</f>
        <v/>
      </c>
      <c r="C68" s="31">
        <f>IF('Employee Master'!$B68="","",'Employee Master'!$D68)</f>
        <v/>
      </c>
      <c r="D68" s="31">
        <f>IF('Employee Master'!$B68="","",'Tax Computation'!$C68)</f>
        <v/>
      </c>
      <c r="E68" s="32">
        <f>IF('Employee Master'!$B68="","",'Tax Computation'!$G68)</f>
        <v/>
      </c>
      <c r="F68" s="32">
        <f>IF('Employee Master'!$B68="","",'Tax Computation'!$K68+'Tax Computation'!$L68)</f>
        <v/>
      </c>
      <c r="G68" s="32">
        <f>IF('Employee Master'!$B68="","",'Tax Computation'!$M68)</f>
        <v/>
      </c>
      <c r="H68" s="32">
        <f>IF('Employee Master'!$B68="","",'Tax Computation'!$N68)</f>
        <v/>
      </c>
      <c r="I68" s="32">
        <f>IF('Employee Master'!$B68="","",'Tax Computation'!$Q68)</f>
        <v/>
      </c>
      <c r="J68" s="32">
        <f>IF('Employee Master'!$B68="","",'Tax Computation'!$S68)</f>
        <v/>
      </c>
      <c r="K68" s="32">
        <f>IF('Employee Master'!$B68="","",'Tax Computation'!$Y68)</f>
        <v/>
      </c>
      <c r="L68" s="32">
        <f>IF('Employee Master'!$B68="","",'Tax Computation'!$Z68)</f>
        <v/>
      </c>
      <c r="M68" s="32">
        <f>IF('Employee Master'!$B68="","",'Tax Computation'!$AA68)</f>
        <v/>
      </c>
      <c r="N68" s="32">
        <f>IF('Employee Master'!$B68="","",'Tax Computation'!$AB68)</f>
        <v/>
      </c>
      <c r="O68" s="32">
        <f>IF('Employee Master'!$B68="","",'Tax Computation'!$AK68)</f>
        <v/>
      </c>
      <c r="P68" s="32">
        <f>IF('Employee Master'!$B68="","",'Tax Computation'!$AN68)</f>
        <v/>
      </c>
      <c r="Q68" s="32">
        <f>IF('Employee Master'!$B68="","",'Tax Computation'!$AR68)</f>
        <v/>
      </c>
      <c r="R68" s="32">
        <f>IF('Employee Master'!$B68="","",'Tax Computation'!$AU68+'Tax Computation'!$AX68*'Tax Computation'!$AW68)</f>
        <v/>
      </c>
      <c r="S68" s="32">
        <f>IF('Employee Master'!$B68="","",'Tax Computation'!$AR68-'Tax Computation'!$AT68-$R68)</f>
        <v/>
      </c>
    </row>
    <row r="69">
      <c r="A69" s="34">
        <f>IF('Employee Master'!$B69="","",'Tax Computation'!$A69)</f>
        <v/>
      </c>
      <c r="B69" s="34">
        <f>IF('Employee Master'!$B69="","",'Tax Computation'!$B69)</f>
        <v/>
      </c>
      <c r="C69" s="34">
        <f>IF('Employee Master'!$B69="","",'Employee Master'!$D69)</f>
        <v/>
      </c>
      <c r="D69" s="34">
        <f>IF('Employee Master'!$B69="","",'Tax Computation'!$C69)</f>
        <v/>
      </c>
      <c r="E69" s="35">
        <f>IF('Employee Master'!$B69="","",'Tax Computation'!$G69)</f>
        <v/>
      </c>
      <c r="F69" s="35">
        <f>IF('Employee Master'!$B69="","",'Tax Computation'!$K69+'Tax Computation'!$L69)</f>
        <v/>
      </c>
      <c r="G69" s="35">
        <f>IF('Employee Master'!$B69="","",'Tax Computation'!$M69)</f>
        <v/>
      </c>
      <c r="H69" s="35">
        <f>IF('Employee Master'!$B69="","",'Tax Computation'!$N69)</f>
        <v/>
      </c>
      <c r="I69" s="35">
        <f>IF('Employee Master'!$B69="","",'Tax Computation'!$Q69)</f>
        <v/>
      </c>
      <c r="J69" s="35">
        <f>IF('Employee Master'!$B69="","",'Tax Computation'!$S69)</f>
        <v/>
      </c>
      <c r="K69" s="35">
        <f>IF('Employee Master'!$B69="","",'Tax Computation'!$Y69)</f>
        <v/>
      </c>
      <c r="L69" s="35">
        <f>IF('Employee Master'!$B69="","",'Tax Computation'!$Z69)</f>
        <v/>
      </c>
      <c r="M69" s="35">
        <f>IF('Employee Master'!$B69="","",'Tax Computation'!$AA69)</f>
        <v/>
      </c>
      <c r="N69" s="35">
        <f>IF('Employee Master'!$B69="","",'Tax Computation'!$AB69)</f>
        <v/>
      </c>
      <c r="O69" s="35">
        <f>IF('Employee Master'!$B69="","",'Tax Computation'!$AK69)</f>
        <v/>
      </c>
      <c r="P69" s="35">
        <f>IF('Employee Master'!$B69="","",'Tax Computation'!$AN69)</f>
        <v/>
      </c>
      <c r="Q69" s="35">
        <f>IF('Employee Master'!$B69="","",'Tax Computation'!$AR69)</f>
        <v/>
      </c>
      <c r="R69" s="35">
        <f>IF('Employee Master'!$B69="","",'Tax Computation'!$AU69+'Tax Computation'!$AX69*'Tax Computation'!$AW69)</f>
        <v/>
      </c>
      <c r="S69" s="35">
        <f>IF('Employee Master'!$B69="","",'Tax Computation'!$AR69-'Tax Computation'!$AT69-$R69)</f>
        <v/>
      </c>
    </row>
    <row r="70">
      <c r="A70" s="31">
        <f>IF('Employee Master'!$B70="","",'Tax Computation'!$A70)</f>
        <v/>
      </c>
      <c r="B70" s="31">
        <f>IF('Employee Master'!$B70="","",'Tax Computation'!$B70)</f>
        <v/>
      </c>
      <c r="C70" s="31">
        <f>IF('Employee Master'!$B70="","",'Employee Master'!$D70)</f>
        <v/>
      </c>
      <c r="D70" s="31">
        <f>IF('Employee Master'!$B70="","",'Tax Computation'!$C70)</f>
        <v/>
      </c>
      <c r="E70" s="32">
        <f>IF('Employee Master'!$B70="","",'Tax Computation'!$G70)</f>
        <v/>
      </c>
      <c r="F70" s="32">
        <f>IF('Employee Master'!$B70="","",'Tax Computation'!$K70+'Tax Computation'!$L70)</f>
        <v/>
      </c>
      <c r="G70" s="32">
        <f>IF('Employee Master'!$B70="","",'Tax Computation'!$M70)</f>
        <v/>
      </c>
      <c r="H70" s="32">
        <f>IF('Employee Master'!$B70="","",'Tax Computation'!$N70)</f>
        <v/>
      </c>
      <c r="I70" s="32">
        <f>IF('Employee Master'!$B70="","",'Tax Computation'!$Q70)</f>
        <v/>
      </c>
      <c r="J70" s="32">
        <f>IF('Employee Master'!$B70="","",'Tax Computation'!$S70)</f>
        <v/>
      </c>
      <c r="K70" s="32">
        <f>IF('Employee Master'!$B70="","",'Tax Computation'!$Y70)</f>
        <v/>
      </c>
      <c r="L70" s="32">
        <f>IF('Employee Master'!$B70="","",'Tax Computation'!$Z70)</f>
        <v/>
      </c>
      <c r="M70" s="32">
        <f>IF('Employee Master'!$B70="","",'Tax Computation'!$AA70)</f>
        <v/>
      </c>
      <c r="N70" s="32">
        <f>IF('Employee Master'!$B70="","",'Tax Computation'!$AB70)</f>
        <v/>
      </c>
      <c r="O70" s="32">
        <f>IF('Employee Master'!$B70="","",'Tax Computation'!$AK70)</f>
        <v/>
      </c>
      <c r="P70" s="32">
        <f>IF('Employee Master'!$B70="","",'Tax Computation'!$AN70)</f>
        <v/>
      </c>
      <c r="Q70" s="32">
        <f>IF('Employee Master'!$B70="","",'Tax Computation'!$AR70)</f>
        <v/>
      </c>
      <c r="R70" s="32">
        <f>IF('Employee Master'!$B70="","",'Tax Computation'!$AU70+'Tax Computation'!$AX70*'Tax Computation'!$AW70)</f>
        <v/>
      </c>
      <c r="S70" s="32">
        <f>IF('Employee Master'!$B70="","",'Tax Computation'!$AR70-'Tax Computation'!$AT70-$R70)</f>
        <v/>
      </c>
    </row>
    <row r="71">
      <c r="A71" s="34">
        <f>IF('Employee Master'!$B71="","",'Tax Computation'!$A71)</f>
        <v/>
      </c>
      <c r="B71" s="34">
        <f>IF('Employee Master'!$B71="","",'Tax Computation'!$B71)</f>
        <v/>
      </c>
      <c r="C71" s="34">
        <f>IF('Employee Master'!$B71="","",'Employee Master'!$D71)</f>
        <v/>
      </c>
      <c r="D71" s="34">
        <f>IF('Employee Master'!$B71="","",'Tax Computation'!$C71)</f>
        <v/>
      </c>
      <c r="E71" s="35">
        <f>IF('Employee Master'!$B71="","",'Tax Computation'!$G71)</f>
        <v/>
      </c>
      <c r="F71" s="35">
        <f>IF('Employee Master'!$B71="","",'Tax Computation'!$K71+'Tax Computation'!$L71)</f>
        <v/>
      </c>
      <c r="G71" s="35">
        <f>IF('Employee Master'!$B71="","",'Tax Computation'!$M71)</f>
        <v/>
      </c>
      <c r="H71" s="35">
        <f>IF('Employee Master'!$B71="","",'Tax Computation'!$N71)</f>
        <v/>
      </c>
      <c r="I71" s="35">
        <f>IF('Employee Master'!$B71="","",'Tax Computation'!$Q71)</f>
        <v/>
      </c>
      <c r="J71" s="35">
        <f>IF('Employee Master'!$B71="","",'Tax Computation'!$S71)</f>
        <v/>
      </c>
      <c r="K71" s="35">
        <f>IF('Employee Master'!$B71="","",'Tax Computation'!$Y71)</f>
        <v/>
      </c>
      <c r="L71" s="35">
        <f>IF('Employee Master'!$B71="","",'Tax Computation'!$Z71)</f>
        <v/>
      </c>
      <c r="M71" s="35">
        <f>IF('Employee Master'!$B71="","",'Tax Computation'!$AA71)</f>
        <v/>
      </c>
      <c r="N71" s="35">
        <f>IF('Employee Master'!$B71="","",'Tax Computation'!$AB71)</f>
        <v/>
      </c>
      <c r="O71" s="35">
        <f>IF('Employee Master'!$B71="","",'Tax Computation'!$AK71)</f>
        <v/>
      </c>
      <c r="P71" s="35">
        <f>IF('Employee Master'!$B71="","",'Tax Computation'!$AN71)</f>
        <v/>
      </c>
      <c r="Q71" s="35">
        <f>IF('Employee Master'!$B71="","",'Tax Computation'!$AR71)</f>
        <v/>
      </c>
      <c r="R71" s="35">
        <f>IF('Employee Master'!$B71="","",'Tax Computation'!$AU71+'Tax Computation'!$AX71*'Tax Computation'!$AW71)</f>
        <v/>
      </c>
      <c r="S71" s="35">
        <f>IF('Employee Master'!$B71="","",'Tax Computation'!$AR71-'Tax Computation'!$AT71-$R71)</f>
        <v/>
      </c>
    </row>
    <row r="72">
      <c r="A72" s="31">
        <f>IF('Employee Master'!$B72="","",'Tax Computation'!$A72)</f>
        <v/>
      </c>
      <c r="B72" s="31">
        <f>IF('Employee Master'!$B72="","",'Tax Computation'!$B72)</f>
        <v/>
      </c>
      <c r="C72" s="31">
        <f>IF('Employee Master'!$B72="","",'Employee Master'!$D72)</f>
        <v/>
      </c>
      <c r="D72" s="31">
        <f>IF('Employee Master'!$B72="","",'Tax Computation'!$C72)</f>
        <v/>
      </c>
      <c r="E72" s="32">
        <f>IF('Employee Master'!$B72="","",'Tax Computation'!$G72)</f>
        <v/>
      </c>
      <c r="F72" s="32">
        <f>IF('Employee Master'!$B72="","",'Tax Computation'!$K72+'Tax Computation'!$L72)</f>
        <v/>
      </c>
      <c r="G72" s="32">
        <f>IF('Employee Master'!$B72="","",'Tax Computation'!$M72)</f>
        <v/>
      </c>
      <c r="H72" s="32">
        <f>IF('Employee Master'!$B72="","",'Tax Computation'!$N72)</f>
        <v/>
      </c>
      <c r="I72" s="32">
        <f>IF('Employee Master'!$B72="","",'Tax Computation'!$Q72)</f>
        <v/>
      </c>
      <c r="J72" s="32">
        <f>IF('Employee Master'!$B72="","",'Tax Computation'!$S72)</f>
        <v/>
      </c>
      <c r="K72" s="32">
        <f>IF('Employee Master'!$B72="","",'Tax Computation'!$Y72)</f>
        <v/>
      </c>
      <c r="L72" s="32">
        <f>IF('Employee Master'!$B72="","",'Tax Computation'!$Z72)</f>
        <v/>
      </c>
      <c r="M72" s="32">
        <f>IF('Employee Master'!$B72="","",'Tax Computation'!$AA72)</f>
        <v/>
      </c>
      <c r="N72" s="32">
        <f>IF('Employee Master'!$B72="","",'Tax Computation'!$AB72)</f>
        <v/>
      </c>
      <c r="O72" s="32">
        <f>IF('Employee Master'!$B72="","",'Tax Computation'!$AK72)</f>
        <v/>
      </c>
      <c r="P72" s="32">
        <f>IF('Employee Master'!$B72="","",'Tax Computation'!$AN72)</f>
        <v/>
      </c>
      <c r="Q72" s="32">
        <f>IF('Employee Master'!$B72="","",'Tax Computation'!$AR72)</f>
        <v/>
      </c>
      <c r="R72" s="32">
        <f>IF('Employee Master'!$B72="","",'Tax Computation'!$AU72+'Tax Computation'!$AX72*'Tax Computation'!$AW72)</f>
        <v/>
      </c>
      <c r="S72" s="32">
        <f>IF('Employee Master'!$B72="","",'Tax Computation'!$AR72-'Tax Computation'!$AT72-$R72)</f>
        <v/>
      </c>
    </row>
    <row r="73">
      <c r="A73" s="34">
        <f>IF('Employee Master'!$B73="","",'Tax Computation'!$A73)</f>
        <v/>
      </c>
      <c r="B73" s="34">
        <f>IF('Employee Master'!$B73="","",'Tax Computation'!$B73)</f>
        <v/>
      </c>
      <c r="C73" s="34">
        <f>IF('Employee Master'!$B73="","",'Employee Master'!$D73)</f>
        <v/>
      </c>
      <c r="D73" s="34">
        <f>IF('Employee Master'!$B73="","",'Tax Computation'!$C73)</f>
        <v/>
      </c>
      <c r="E73" s="35">
        <f>IF('Employee Master'!$B73="","",'Tax Computation'!$G73)</f>
        <v/>
      </c>
      <c r="F73" s="35">
        <f>IF('Employee Master'!$B73="","",'Tax Computation'!$K73+'Tax Computation'!$L73)</f>
        <v/>
      </c>
      <c r="G73" s="35">
        <f>IF('Employee Master'!$B73="","",'Tax Computation'!$M73)</f>
        <v/>
      </c>
      <c r="H73" s="35">
        <f>IF('Employee Master'!$B73="","",'Tax Computation'!$N73)</f>
        <v/>
      </c>
      <c r="I73" s="35">
        <f>IF('Employee Master'!$B73="","",'Tax Computation'!$Q73)</f>
        <v/>
      </c>
      <c r="J73" s="35">
        <f>IF('Employee Master'!$B73="","",'Tax Computation'!$S73)</f>
        <v/>
      </c>
      <c r="K73" s="35">
        <f>IF('Employee Master'!$B73="","",'Tax Computation'!$Y73)</f>
        <v/>
      </c>
      <c r="L73" s="35">
        <f>IF('Employee Master'!$B73="","",'Tax Computation'!$Z73)</f>
        <v/>
      </c>
      <c r="M73" s="35">
        <f>IF('Employee Master'!$B73="","",'Tax Computation'!$AA73)</f>
        <v/>
      </c>
      <c r="N73" s="35">
        <f>IF('Employee Master'!$B73="","",'Tax Computation'!$AB73)</f>
        <v/>
      </c>
      <c r="O73" s="35">
        <f>IF('Employee Master'!$B73="","",'Tax Computation'!$AK73)</f>
        <v/>
      </c>
      <c r="P73" s="35">
        <f>IF('Employee Master'!$B73="","",'Tax Computation'!$AN73)</f>
        <v/>
      </c>
      <c r="Q73" s="35">
        <f>IF('Employee Master'!$B73="","",'Tax Computation'!$AR73)</f>
        <v/>
      </c>
      <c r="R73" s="35">
        <f>IF('Employee Master'!$B73="","",'Tax Computation'!$AU73+'Tax Computation'!$AX73*'Tax Computation'!$AW73)</f>
        <v/>
      </c>
      <c r="S73" s="35">
        <f>IF('Employee Master'!$B73="","",'Tax Computation'!$AR73-'Tax Computation'!$AT73-$R73)</f>
        <v/>
      </c>
    </row>
    <row r="74">
      <c r="A74" s="31">
        <f>IF('Employee Master'!$B74="","",'Tax Computation'!$A74)</f>
        <v/>
      </c>
      <c r="B74" s="31">
        <f>IF('Employee Master'!$B74="","",'Tax Computation'!$B74)</f>
        <v/>
      </c>
      <c r="C74" s="31">
        <f>IF('Employee Master'!$B74="","",'Employee Master'!$D74)</f>
        <v/>
      </c>
      <c r="D74" s="31">
        <f>IF('Employee Master'!$B74="","",'Tax Computation'!$C74)</f>
        <v/>
      </c>
      <c r="E74" s="32">
        <f>IF('Employee Master'!$B74="","",'Tax Computation'!$G74)</f>
        <v/>
      </c>
      <c r="F74" s="32">
        <f>IF('Employee Master'!$B74="","",'Tax Computation'!$K74+'Tax Computation'!$L74)</f>
        <v/>
      </c>
      <c r="G74" s="32">
        <f>IF('Employee Master'!$B74="","",'Tax Computation'!$M74)</f>
        <v/>
      </c>
      <c r="H74" s="32">
        <f>IF('Employee Master'!$B74="","",'Tax Computation'!$N74)</f>
        <v/>
      </c>
      <c r="I74" s="32">
        <f>IF('Employee Master'!$B74="","",'Tax Computation'!$Q74)</f>
        <v/>
      </c>
      <c r="J74" s="32">
        <f>IF('Employee Master'!$B74="","",'Tax Computation'!$S74)</f>
        <v/>
      </c>
      <c r="K74" s="32">
        <f>IF('Employee Master'!$B74="","",'Tax Computation'!$Y74)</f>
        <v/>
      </c>
      <c r="L74" s="32">
        <f>IF('Employee Master'!$B74="","",'Tax Computation'!$Z74)</f>
        <v/>
      </c>
      <c r="M74" s="32">
        <f>IF('Employee Master'!$B74="","",'Tax Computation'!$AA74)</f>
        <v/>
      </c>
      <c r="N74" s="32">
        <f>IF('Employee Master'!$B74="","",'Tax Computation'!$AB74)</f>
        <v/>
      </c>
      <c r="O74" s="32">
        <f>IF('Employee Master'!$B74="","",'Tax Computation'!$AK74)</f>
        <v/>
      </c>
      <c r="P74" s="32">
        <f>IF('Employee Master'!$B74="","",'Tax Computation'!$AN74)</f>
        <v/>
      </c>
      <c r="Q74" s="32">
        <f>IF('Employee Master'!$B74="","",'Tax Computation'!$AR74)</f>
        <v/>
      </c>
      <c r="R74" s="32">
        <f>IF('Employee Master'!$B74="","",'Tax Computation'!$AU74+'Tax Computation'!$AX74*'Tax Computation'!$AW74)</f>
        <v/>
      </c>
      <c r="S74" s="32">
        <f>IF('Employee Master'!$B74="","",'Tax Computation'!$AR74-'Tax Computation'!$AT74-$R74)</f>
        <v/>
      </c>
    </row>
    <row r="75">
      <c r="A75" s="34">
        <f>IF('Employee Master'!$B75="","",'Tax Computation'!$A75)</f>
        <v/>
      </c>
      <c r="B75" s="34">
        <f>IF('Employee Master'!$B75="","",'Tax Computation'!$B75)</f>
        <v/>
      </c>
      <c r="C75" s="34">
        <f>IF('Employee Master'!$B75="","",'Employee Master'!$D75)</f>
        <v/>
      </c>
      <c r="D75" s="34">
        <f>IF('Employee Master'!$B75="","",'Tax Computation'!$C75)</f>
        <v/>
      </c>
      <c r="E75" s="35">
        <f>IF('Employee Master'!$B75="","",'Tax Computation'!$G75)</f>
        <v/>
      </c>
      <c r="F75" s="35">
        <f>IF('Employee Master'!$B75="","",'Tax Computation'!$K75+'Tax Computation'!$L75)</f>
        <v/>
      </c>
      <c r="G75" s="35">
        <f>IF('Employee Master'!$B75="","",'Tax Computation'!$M75)</f>
        <v/>
      </c>
      <c r="H75" s="35">
        <f>IF('Employee Master'!$B75="","",'Tax Computation'!$N75)</f>
        <v/>
      </c>
      <c r="I75" s="35">
        <f>IF('Employee Master'!$B75="","",'Tax Computation'!$Q75)</f>
        <v/>
      </c>
      <c r="J75" s="35">
        <f>IF('Employee Master'!$B75="","",'Tax Computation'!$S75)</f>
        <v/>
      </c>
      <c r="K75" s="35">
        <f>IF('Employee Master'!$B75="","",'Tax Computation'!$Y75)</f>
        <v/>
      </c>
      <c r="L75" s="35">
        <f>IF('Employee Master'!$B75="","",'Tax Computation'!$Z75)</f>
        <v/>
      </c>
      <c r="M75" s="35">
        <f>IF('Employee Master'!$B75="","",'Tax Computation'!$AA75)</f>
        <v/>
      </c>
      <c r="N75" s="35">
        <f>IF('Employee Master'!$B75="","",'Tax Computation'!$AB75)</f>
        <v/>
      </c>
      <c r="O75" s="35">
        <f>IF('Employee Master'!$B75="","",'Tax Computation'!$AK75)</f>
        <v/>
      </c>
      <c r="P75" s="35">
        <f>IF('Employee Master'!$B75="","",'Tax Computation'!$AN75)</f>
        <v/>
      </c>
      <c r="Q75" s="35">
        <f>IF('Employee Master'!$B75="","",'Tax Computation'!$AR75)</f>
        <v/>
      </c>
      <c r="R75" s="35">
        <f>IF('Employee Master'!$B75="","",'Tax Computation'!$AU75+'Tax Computation'!$AX75*'Tax Computation'!$AW75)</f>
        <v/>
      </c>
      <c r="S75" s="35">
        <f>IF('Employee Master'!$B75="","",'Tax Computation'!$AR75-'Tax Computation'!$AT75-$R75)</f>
        <v/>
      </c>
    </row>
    <row r="76">
      <c r="A76" s="31">
        <f>IF('Employee Master'!$B76="","",'Tax Computation'!$A76)</f>
        <v/>
      </c>
      <c r="B76" s="31">
        <f>IF('Employee Master'!$B76="","",'Tax Computation'!$B76)</f>
        <v/>
      </c>
      <c r="C76" s="31">
        <f>IF('Employee Master'!$B76="","",'Employee Master'!$D76)</f>
        <v/>
      </c>
      <c r="D76" s="31">
        <f>IF('Employee Master'!$B76="","",'Tax Computation'!$C76)</f>
        <v/>
      </c>
      <c r="E76" s="32">
        <f>IF('Employee Master'!$B76="","",'Tax Computation'!$G76)</f>
        <v/>
      </c>
      <c r="F76" s="32">
        <f>IF('Employee Master'!$B76="","",'Tax Computation'!$K76+'Tax Computation'!$L76)</f>
        <v/>
      </c>
      <c r="G76" s="32">
        <f>IF('Employee Master'!$B76="","",'Tax Computation'!$M76)</f>
        <v/>
      </c>
      <c r="H76" s="32">
        <f>IF('Employee Master'!$B76="","",'Tax Computation'!$N76)</f>
        <v/>
      </c>
      <c r="I76" s="32">
        <f>IF('Employee Master'!$B76="","",'Tax Computation'!$Q76)</f>
        <v/>
      </c>
      <c r="J76" s="32">
        <f>IF('Employee Master'!$B76="","",'Tax Computation'!$S76)</f>
        <v/>
      </c>
      <c r="K76" s="32">
        <f>IF('Employee Master'!$B76="","",'Tax Computation'!$Y76)</f>
        <v/>
      </c>
      <c r="L76" s="32">
        <f>IF('Employee Master'!$B76="","",'Tax Computation'!$Z76)</f>
        <v/>
      </c>
      <c r="M76" s="32">
        <f>IF('Employee Master'!$B76="","",'Tax Computation'!$AA76)</f>
        <v/>
      </c>
      <c r="N76" s="32">
        <f>IF('Employee Master'!$B76="","",'Tax Computation'!$AB76)</f>
        <v/>
      </c>
      <c r="O76" s="32">
        <f>IF('Employee Master'!$B76="","",'Tax Computation'!$AK76)</f>
        <v/>
      </c>
      <c r="P76" s="32">
        <f>IF('Employee Master'!$B76="","",'Tax Computation'!$AN76)</f>
        <v/>
      </c>
      <c r="Q76" s="32">
        <f>IF('Employee Master'!$B76="","",'Tax Computation'!$AR76)</f>
        <v/>
      </c>
      <c r="R76" s="32">
        <f>IF('Employee Master'!$B76="","",'Tax Computation'!$AU76+'Tax Computation'!$AX76*'Tax Computation'!$AW76)</f>
        <v/>
      </c>
      <c r="S76" s="32">
        <f>IF('Employee Master'!$B76="","",'Tax Computation'!$AR76-'Tax Computation'!$AT76-$R76)</f>
        <v/>
      </c>
    </row>
    <row r="77">
      <c r="A77" s="34">
        <f>IF('Employee Master'!$B77="","",'Tax Computation'!$A77)</f>
        <v/>
      </c>
      <c r="B77" s="34">
        <f>IF('Employee Master'!$B77="","",'Tax Computation'!$B77)</f>
        <v/>
      </c>
      <c r="C77" s="34">
        <f>IF('Employee Master'!$B77="","",'Employee Master'!$D77)</f>
        <v/>
      </c>
      <c r="D77" s="34">
        <f>IF('Employee Master'!$B77="","",'Tax Computation'!$C77)</f>
        <v/>
      </c>
      <c r="E77" s="35">
        <f>IF('Employee Master'!$B77="","",'Tax Computation'!$G77)</f>
        <v/>
      </c>
      <c r="F77" s="35">
        <f>IF('Employee Master'!$B77="","",'Tax Computation'!$K77+'Tax Computation'!$L77)</f>
        <v/>
      </c>
      <c r="G77" s="35">
        <f>IF('Employee Master'!$B77="","",'Tax Computation'!$M77)</f>
        <v/>
      </c>
      <c r="H77" s="35">
        <f>IF('Employee Master'!$B77="","",'Tax Computation'!$N77)</f>
        <v/>
      </c>
      <c r="I77" s="35">
        <f>IF('Employee Master'!$B77="","",'Tax Computation'!$Q77)</f>
        <v/>
      </c>
      <c r="J77" s="35">
        <f>IF('Employee Master'!$B77="","",'Tax Computation'!$S77)</f>
        <v/>
      </c>
      <c r="K77" s="35">
        <f>IF('Employee Master'!$B77="","",'Tax Computation'!$Y77)</f>
        <v/>
      </c>
      <c r="L77" s="35">
        <f>IF('Employee Master'!$B77="","",'Tax Computation'!$Z77)</f>
        <v/>
      </c>
      <c r="M77" s="35">
        <f>IF('Employee Master'!$B77="","",'Tax Computation'!$AA77)</f>
        <v/>
      </c>
      <c r="N77" s="35">
        <f>IF('Employee Master'!$B77="","",'Tax Computation'!$AB77)</f>
        <v/>
      </c>
      <c r="O77" s="35">
        <f>IF('Employee Master'!$B77="","",'Tax Computation'!$AK77)</f>
        <v/>
      </c>
      <c r="P77" s="35">
        <f>IF('Employee Master'!$B77="","",'Tax Computation'!$AN77)</f>
        <v/>
      </c>
      <c r="Q77" s="35">
        <f>IF('Employee Master'!$B77="","",'Tax Computation'!$AR77)</f>
        <v/>
      </c>
      <c r="R77" s="35">
        <f>IF('Employee Master'!$B77="","",'Tax Computation'!$AU77+'Tax Computation'!$AX77*'Tax Computation'!$AW77)</f>
        <v/>
      </c>
      <c r="S77" s="35">
        <f>IF('Employee Master'!$B77="","",'Tax Computation'!$AR77-'Tax Computation'!$AT77-$R77)</f>
        <v/>
      </c>
    </row>
    <row r="78">
      <c r="A78" s="31">
        <f>IF('Employee Master'!$B78="","",'Tax Computation'!$A78)</f>
        <v/>
      </c>
      <c r="B78" s="31">
        <f>IF('Employee Master'!$B78="","",'Tax Computation'!$B78)</f>
        <v/>
      </c>
      <c r="C78" s="31">
        <f>IF('Employee Master'!$B78="","",'Employee Master'!$D78)</f>
        <v/>
      </c>
      <c r="D78" s="31">
        <f>IF('Employee Master'!$B78="","",'Tax Computation'!$C78)</f>
        <v/>
      </c>
      <c r="E78" s="32">
        <f>IF('Employee Master'!$B78="","",'Tax Computation'!$G78)</f>
        <v/>
      </c>
      <c r="F78" s="32">
        <f>IF('Employee Master'!$B78="","",'Tax Computation'!$K78+'Tax Computation'!$L78)</f>
        <v/>
      </c>
      <c r="G78" s="32">
        <f>IF('Employee Master'!$B78="","",'Tax Computation'!$M78)</f>
        <v/>
      </c>
      <c r="H78" s="32">
        <f>IF('Employee Master'!$B78="","",'Tax Computation'!$N78)</f>
        <v/>
      </c>
      <c r="I78" s="32">
        <f>IF('Employee Master'!$B78="","",'Tax Computation'!$Q78)</f>
        <v/>
      </c>
      <c r="J78" s="32">
        <f>IF('Employee Master'!$B78="","",'Tax Computation'!$S78)</f>
        <v/>
      </c>
      <c r="K78" s="32">
        <f>IF('Employee Master'!$B78="","",'Tax Computation'!$Y78)</f>
        <v/>
      </c>
      <c r="L78" s="32">
        <f>IF('Employee Master'!$B78="","",'Tax Computation'!$Z78)</f>
        <v/>
      </c>
      <c r="M78" s="32">
        <f>IF('Employee Master'!$B78="","",'Tax Computation'!$AA78)</f>
        <v/>
      </c>
      <c r="N78" s="32">
        <f>IF('Employee Master'!$B78="","",'Tax Computation'!$AB78)</f>
        <v/>
      </c>
      <c r="O78" s="32">
        <f>IF('Employee Master'!$B78="","",'Tax Computation'!$AK78)</f>
        <v/>
      </c>
      <c r="P78" s="32">
        <f>IF('Employee Master'!$B78="","",'Tax Computation'!$AN78)</f>
        <v/>
      </c>
      <c r="Q78" s="32">
        <f>IF('Employee Master'!$B78="","",'Tax Computation'!$AR78)</f>
        <v/>
      </c>
      <c r="R78" s="32">
        <f>IF('Employee Master'!$B78="","",'Tax Computation'!$AU78+'Tax Computation'!$AX78*'Tax Computation'!$AW78)</f>
        <v/>
      </c>
      <c r="S78" s="32">
        <f>IF('Employee Master'!$B78="","",'Tax Computation'!$AR78-'Tax Computation'!$AT78-$R78)</f>
        <v/>
      </c>
    </row>
    <row r="79">
      <c r="A79" s="34">
        <f>IF('Employee Master'!$B79="","",'Tax Computation'!$A79)</f>
        <v/>
      </c>
      <c r="B79" s="34">
        <f>IF('Employee Master'!$B79="","",'Tax Computation'!$B79)</f>
        <v/>
      </c>
      <c r="C79" s="34">
        <f>IF('Employee Master'!$B79="","",'Employee Master'!$D79)</f>
        <v/>
      </c>
      <c r="D79" s="34">
        <f>IF('Employee Master'!$B79="","",'Tax Computation'!$C79)</f>
        <v/>
      </c>
      <c r="E79" s="35">
        <f>IF('Employee Master'!$B79="","",'Tax Computation'!$G79)</f>
        <v/>
      </c>
      <c r="F79" s="35">
        <f>IF('Employee Master'!$B79="","",'Tax Computation'!$K79+'Tax Computation'!$L79)</f>
        <v/>
      </c>
      <c r="G79" s="35">
        <f>IF('Employee Master'!$B79="","",'Tax Computation'!$M79)</f>
        <v/>
      </c>
      <c r="H79" s="35">
        <f>IF('Employee Master'!$B79="","",'Tax Computation'!$N79)</f>
        <v/>
      </c>
      <c r="I79" s="35">
        <f>IF('Employee Master'!$B79="","",'Tax Computation'!$Q79)</f>
        <v/>
      </c>
      <c r="J79" s="35">
        <f>IF('Employee Master'!$B79="","",'Tax Computation'!$S79)</f>
        <v/>
      </c>
      <c r="K79" s="35">
        <f>IF('Employee Master'!$B79="","",'Tax Computation'!$Y79)</f>
        <v/>
      </c>
      <c r="L79" s="35">
        <f>IF('Employee Master'!$B79="","",'Tax Computation'!$Z79)</f>
        <v/>
      </c>
      <c r="M79" s="35">
        <f>IF('Employee Master'!$B79="","",'Tax Computation'!$AA79)</f>
        <v/>
      </c>
      <c r="N79" s="35">
        <f>IF('Employee Master'!$B79="","",'Tax Computation'!$AB79)</f>
        <v/>
      </c>
      <c r="O79" s="35">
        <f>IF('Employee Master'!$B79="","",'Tax Computation'!$AK79)</f>
        <v/>
      </c>
      <c r="P79" s="35">
        <f>IF('Employee Master'!$B79="","",'Tax Computation'!$AN79)</f>
        <v/>
      </c>
      <c r="Q79" s="35">
        <f>IF('Employee Master'!$B79="","",'Tax Computation'!$AR79)</f>
        <v/>
      </c>
      <c r="R79" s="35">
        <f>IF('Employee Master'!$B79="","",'Tax Computation'!$AU79+'Tax Computation'!$AX79*'Tax Computation'!$AW79)</f>
        <v/>
      </c>
      <c r="S79" s="35">
        <f>IF('Employee Master'!$B79="","",'Tax Computation'!$AR79-'Tax Computation'!$AT79-$R79)</f>
        <v/>
      </c>
    </row>
    <row r="80">
      <c r="A80" s="31">
        <f>IF('Employee Master'!$B80="","",'Tax Computation'!$A80)</f>
        <v/>
      </c>
      <c r="B80" s="31">
        <f>IF('Employee Master'!$B80="","",'Tax Computation'!$B80)</f>
        <v/>
      </c>
      <c r="C80" s="31">
        <f>IF('Employee Master'!$B80="","",'Employee Master'!$D80)</f>
        <v/>
      </c>
      <c r="D80" s="31">
        <f>IF('Employee Master'!$B80="","",'Tax Computation'!$C80)</f>
        <v/>
      </c>
      <c r="E80" s="32">
        <f>IF('Employee Master'!$B80="","",'Tax Computation'!$G80)</f>
        <v/>
      </c>
      <c r="F80" s="32">
        <f>IF('Employee Master'!$B80="","",'Tax Computation'!$K80+'Tax Computation'!$L80)</f>
        <v/>
      </c>
      <c r="G80" s="32">
        <f>IF('Employee Master'!$B80="","",'Tax Computation'!$M80)</f>
        <v/>
      </c>
      <c r="H80" s="32">
        <f>IF('Employee Master'!$B80="","",'Tax Computation'!$N80)</f>
        <v/>
      </c>
      <c r="I80" s="32">
        <f>IF('Employee Master'!$B80="","",'Tax Computation'!$Q80)</f>
        <v/>
      </c>
      <c r="J80" s="32">
        <f>IF('Employee Master'!$B80="","",'Tax Computation'!$S80)</f>
        <v/>
      </c>
      <c r="K80" s="32">
        <f>IF('Employee Master'!$B80="","",'Tax Computation'!$Y80)</f>
        <v/>
      </c>
      <c r="L80" s="32">
        <f>IF('Employee Master'!$B80="","",'Tax Computation'!$Z80)</f>
        <v/>
      </c>
      <c r="M80" s="32">
        <f>IF('Employee Master'!$B80="","",'Tax Computation'!$AA80)</f>
        <v/>
      </c>
      <c r="N80" s="32">
        <f>IF('Employee Master'!$B80="","",'Tax Computation'!$AB80)</f>
        <v/>
      </c>
      <c r="O80" s="32">
        <f>IF('Employee Master'!$B80="","",'Tax Computation'!$AK80)</f>
        <v/>
      </c>
      <c r="P80" s="32">
        <f>IF('Employee Master'!$B80="","",'Tax Computation'!$AN80)</f>
        <v/>
      </c>
      <c r="Q80" s="32">
        <f>IF('Employee Master'!$B80="","",'Tax Computation'!$AR80)</f>
        <v/>
      </c>
      <c r="R80" s="32">
        <f>IF('Employee Master'!$B80="","",'Tax Computation'!$AU80+'Tax Computation'!$AX80*'Tax Computation'!$AW80)</f>
        <v/>
      </c>
      <c r="S80" s="32">
        <f>IF('Employee Master'!$B80="","",'Tax Computation'!$AR80-'Tax Computation'!$AT80-$R80)</f>
        <v/>
      </c>
    </row>
    <row r="81">
      <c r="A81" s="34">
        <f>IF('Employee Master'!$B81="","",'Tax Computation'!$A81)</f>
        <v/>
      </c>
      <c r="B81" s="34">
        <f>IF('Employee Master'!$B81="","",'Tax Computation'!$B81)</f>
        <v/>
      </c>
      <c r="C81" s="34">
        <f>IF('Employee Master'!$B81="","",'Employee Master'!$D81)</f>
        <v/>
      </c>
      <c r="D81" s="34">
        <f>IF('Employee Master'!$B81="","",'Tax Computation'!$C81)</f>
        <v/>
      </c>
      <c r="E81" s="35">
        <f>IF('Employee Master'!$B81="","",'Tax Computation'!$G81)</f>
        <v/>
      </c>
      <c r="F81" s="35">
        <f>IF('Employee Master'!$B81="","",'Tax Computation'!$K81+'Tax Computation'!$L81)</f>
        <v/>
      </c>
      <c r="G81" s="35">
        <f>IF('Employee Master'!$B81="","",'Tax Computation'!$M81)</f>
        <v/>
      </c>
      <c r="H81" s="35">
        <f>IF('Employee Master'!$B81="","",'Tax Computation'!$N81)</f>
        <v/>
      </c>
      <c r="I81" s="35">
        <f>IF('Employee Master'!$B81="","",'Tax Computation'!$Q81)</f>
        <v/>
      </c>
      <c r="J81" s="35">
        <f>IF('Employee Master'!$B81="","",'Tax Computation'!$S81)</f>
        <v/>
      </c>
      <c r="K81" s="35">
        <f>IF('Employee Master'!$B81="","",'Tax Computation'!$Y81)</f>
        <v/>
      </c>
      <c r="L81" s="35">
        <f>IF('Employee Master'!$B81="","",'Tax Computation'!$Z81)</f>
        <v/>
      </c>
      <c r="M81" s="35">
        <f>IF('Employee Master'!$B81="","",'Tax Computation'!$AA81)</f>
        <v/>
      </c>
      <c r="N81" s="35">
        <f>IF('Employee Master'!$B81="","",'Tax Computation'!$AB81)</f>
        <v/>
      </c>
      <c r="O81" s="35">
        <f>IF('Employee Master'!$B81="","",'Tax Computation'!$AK81)</f>
        <v/>
      </c>
      <c r="P81" s="35">
        <f>IF('Employee Master'!$B81="","",'Tax Computation'!$AN81)</f>
        <v/>
      </c>
      <c r="Q81" s="35">
        <f>IF('Employee Master'!$B81="","",'Tax Computation'!$AR81)</f>
        <v/>
      </c>
      <c r="R81" s="35">
        <f>IF('Employee Master'!$B81="","",'Tax Computation'!$AU81+'Tax Computation'!$AX81*'Tax Computation'!$AW81)</f>
        <v/>
      </c>
      <c r="S81" s="35">
        <f>IF('Employee Master'!$B81="","",'Tax Computation'!$AR81-'Tax Computation'!$AT81-$R81)</f>
        <v/>
      </c>
    </row>
    <row r="82">
      <c r="A82" s="31">
        <f>IF('Employee Master'!$B82="","",'Tax Computation'!$A82)</f>
        <v/>
      </c>
      <c r="B82" s="31">
        <f>IF('Employee Master'!$B82="","",'Tax Computation'!$B82)</f>
        <v/>
      </c>
      <c r="C82" s="31">
        <f>IF('Employee Master'!$B82="","",'Employee Master'!$D82)</f>
        <v/>
      </c>
      <c r="D82" s="31">
        <f>IF('Employee Master'!$B82="","",'Tax Computation'!$C82)</f>
        <v/>
      </c>
      <c r="E82" s="32">
        <f>IF('Employee Master'!$B82="","",'Tax Computation'!$G82)</f>
        <v/>
      </c>
      <c r="F82" s="32">
        <f>IF('Employee Master'!$B82="","",'Tax Computation'!$K82+'Tax Computation'!$L82)</f>
        <v/>
      </c>
      <c r="G82" s="32">
        <f>IF('Employee Master'!$B82="","",'Tax Computation'!$M82)</f>
        <v/>
      </c>
      <c r="H82" s="32">
        <f>IF('Employee Master'!$B82="","",'Tax Computation'!$N82)</f>
        <v/>
      </c>
      <c r="I82" s="32">
        <f>IF('Employee Master'!$B82="","",'Tax Computation'!$Q82)</f>
        <v/>
      </c>
      <c r="J82" s="32">
        <f>IF('Employee Master'!$B82="","",'Tax Computation'!$S82)</f>
        <v/>
      </c>
      <c r="K82" s="32">
        <f>IF('Employee Master'!$B82="","",'Tax Computation'!$Y82)</f>
        <v/>
      </c>
      <c r="L82" s="32">
        <f>IF('Employee Master'!$B82="","",'Tax Computation'!$Z82)</f>
        <v/>
      </c>
      <c r="M82" s="32">
        <f>IF('Employee Master'!$B82="","",'Tax Computation'!$AA82)</f>
        <v/>
      </c>
      <c r="N82" s="32">
        <f>IF('Employee Master'!$B82="","",'Tax Computation'!$AB82)</f>
        <v/>
      </c>
      <c r="O82" s="32">
        <f>IF('Employee Master'!$B82="","",'Tax Computation'!$AK82)</f>
        <v/>
      </c>
      <c r="P82" s="32">
        <f>IF('Employee Master'!$B82="","",'Tax Computation'!$AN82)</f>
        <v/>
      </c>
      <c r="Q82" s="32">
        <f>IF('Employee Master'!$B82="","",'Tax Computation'!$AR82)</f>
        <v/>
      </c>
      <c r="R82" s="32">
        <f>IF('Employee Master'!$B82="","",'Tax Computation'!$AU82+'Tax Computation'!$AX82*'Tax Computation'!$AW82)</f>
        <v/>
      </c>
      <c r="S82" s="32">
        <f>IF('Employee Master'!$B82="","",'Tax Computation'!$AR82-'Tax Computation'!$AT82-$R82)</f>
        <v/>
      </c>
    </row>
    <row r="83">
      <c r="A83" s="34">
        <f>IF('Employee Master'!$B83="","",'Tax Computation'!$A83)</f>
        <v/>
      </c>
      <c r="B83" s="34">
        <f>IF('Employee Master'!$B83="","",'Tax Computation'!$B83)</f>
        <v/>
      </c>
      <c r="C83" s="34">
        <f>IF('Employee Master'!$B83="","",'Employee Master'!$D83)</f>
        <v/>
      </c>
      <c r="D83" s="34">
        <f>IF('Employee Master'!$B83="","",'Tax Computation'!$C83)</f>
        <v/>
      </c>
      <c r="E83" s="35">
        <f>IF('Employee Master'!$B83="","",'Tax Computation'!$G83)</f>
        <v/>
      </c>
      <c r="F83" s="35">
        <f>IF('Employee Master'!$B83="","",'Tax Computation'!$K83+'Tax Computation'!$L83)</f>
        <v/>
      </c>
      <c r="G83" s="35">
        <f>IF('Employee Master'!$B83="","",'Tax Computation'!$M83)</f>
        <v/>
      </c>
      <c r="H83" s="35">
        <f>IF('Employee Master'!$B83="","",'Tax Computation'!$N83)</f>
        <v/>
      </c>
      <c r="I83" s="35">
        <f>IF('Employee Master'!$B83="","",'Tax Computation'!$Q83)</f>
        <v/>
      </c>
      <c r="J83" s="35">
        <f>IF('Employee Master'!$B83="","",'Tax Computation'!$S83)</f>
        <v/>
      </c>
      <c r="K83" s="35">
        <f>IF('Employee Master'!$B83="","",'Tax Computation'!$Y83)</f>
        <v/>
      </c>
      <c r="L83" s="35">
        <f>IF('Employee Master'!$B83="","",'Tax Computation'!$Z83)</f>
        <v/>
      </c>
      <c r="M83" s="35">
        <f>IF('Employee Master'!$B83="","",'Tax Computation'!$AA83)</f>
        <v/>
      </c>
      <c r="N83" s="35">
        <f>IF('Employee Master'!$B83="","",'Tax Computation'!$AB83)</f>
        <v/>
      </c>
      <c r="O83" s="35">
        <f>IF('Employee Master'!$B83="","",'Tax Computation'!$AK83)</f>
        <v/>
      </c>
      <c r="P83" s="35">
        <f>IF('Employee Master'!$B83="","",'Tax Computation'!$AN83)</f>
        <v/>
      </c>
      <c r="Q83" s="35">
        <f>IF('Employee Master'!$B83="","",'Tax Computation'!$AR83)</f>
        <v/>
      </c>
      <c r="R83" s="35">
        <f>IF('Employee Master'!$B83="","",'Tax Computation'!$AU83+'Tax Computation'!$AX83*'Tax Computation'!$AW83)</f>
        <v/>
      </c>
      <c r="S83" s="35">
        <f>IF('Employee Master'!$B83="","",'Tax Computation'!$AR83-'Tax Computation'!$AT83-$R83)</f>
        <v/>
      </c>
    </row>
    <row r="84">
      <c r="A84" s="31">
        <f>IF('Employee Master'!$B84="","",'Tax Computation'!$A84)</f>
        <v/>
      </c>
      <c r="B84" s="31">
        <f>IF('Employee Master'!$B84="","",'Tax Computation'!$B84)</f>
        <v/>
      </c>
      <c r="C84" s="31">
        <f>IF('Employee Master'!$B84="","",'Employee Master'!$D84)</f>
        <v/>
      </c>
      <c r="D84" s="31">
        <f>IF('Employee Master'!$B84="","",'Tax Computation'!$C84)</f>
        <v/>
      </c>
      <c r="E84" s="32">
        <f>IF('Employee Master'!$B84="","",'Tax Computation'!$G84)</f>
        <v/>
      </c>
      <c r="F84" s="32">
        <f>IF('Employee Master'!$B84="","",'Tax Computation'!$K84+'Tax Computation'!$L84)</f>
        <v/>
      </c>
      <c r="G84" s="32">
        <f>IF('Employee Master'!$B84="","",'Tax Computation'!$M84)</f>
        <v/>
      </c>
      <c r="H84" s="32">
        <f>IF('Employee Master'!$B84="","",'Tax Computation'!$N84)</f>
        <v/>
      </c>
      <c r="I84" s="32">
        <f>IF('Employee Master'!$B84="","",'Tax Computation'!$Q84)</f>
        <v/>
      </c>
      <c r="J84" s="32">
        <f>IF('Employee Master'!$B84="","",'Tax Computation'!$S84)</f>
        <v/>
      </c>
      <c r="K84" s="32">
        <f>IF('Employee Master'!$B84="","",'Tax Computation'!$Y84)</f>
        <v/>
      </c>
      <c r="L84" s="32">
        <f>IF('Employee Master'!$B84="","",'Tax Computation'!$Z84)</f>
        <v/>
      </c>
      <c r="M84" s="32">
        <f>IF('Employee Master'!$B84="","",'Tax Computation'!$AA84)</f>
        <v/>
      </c>
      <c r="N84" s="32">
        <f>IF('Employee Master'!$B84="","",'Tax Computation'!$AB84)</f>
        <v/>
      </c>
      <c r="O84" s="32">
        <f>IF('Employee Master'!$B84="","",'Tax Computation'!$AK84)</f>
        <v/>
      </c>
      <c r="P84" s="32">
        <f>IF('Employee Master'!$B84="","",'Tax Computation'!$AN84)</f>
        <v/>
      </c>
      <c r="Q84" s="32">
        <f>IF('Employee Master'!$B84="","",'Tax Computation'!$AR84)</f>
        <v/>
      </c>
      <c r="R84" s="32">
        <f>IF('Employee Master'!$B84="","",'Tax Computation'!$AU84+'Tax Computation'!$AX84*'Tax Computation'!$AW84)</f>
        <v/>
      </c>
      <c r="S84" s="32">
        <f>IF('Employee Master'!$B84="","",'Tax Computation'!$AR84-'Tax Computation'!$AT84-$R84)</f>
        <v/>
      </c>
    </row>
    <row r="85">
      <c r="A85" s="34">
        <f>IF('Employee Master'!$B85="","",'Tax Computation'!$A85)</f>
        <v/>
      </c>
      <c r="B85" s="34">
        <f>IF('Employee Master'!$B85="","",'Tax Computation'!$B85)</f>
        <v/>
      </c>
      <c r="C85" s="34">
        <f>IF('Employee Master'!$B85="","",'Employee Master'!$D85)</f>
        <v/>
      </c>
      <c r="D85" s="34">
        <f>IF('Employee Master'!$B85="","",'Tax Computation'!$C85)</f>
        <v/>
      </c>
      <c r="E85" s="35">
        <f>IF('Employee Master'!$B85="","",'Tax Computation'!$G85)</f>
        <v/>
      </c>
      <c r="F85" s="35">
        <f>IF('Employee Master'!$B85="","",'Tax Computation'!$K85+'Tax Computation'!$L85)</f>
        <v/>
      </c>
      <c r="G85" s="35">
        <f>IF('Employee Master'!$B85="","",'Tax Computation'!$M85)</f>
        <v/>
      </c>
      <c r="H85" s="35">
        <f>IF('Employee Master'!$B85="","",'Tax Computation'!$N85)</f>
        <v/>
      </c>
      <c r="I85" s="35">
        <f>IF('Employee Master'!$B85="","",'Tax Computation'!$Q85)</f>
        <v/>
      </c>
      <c r="J85" s="35">
        <f>IF('Employee Master'!$B85="","",'Tax Computation'!$S85)</f>
        <v/>
      </c>
      <c r="K85" s="35">
        <f>IF('Employee Master'!$B85="","",'Tax Computation'!$Y85)</f>
        <v/>
      </c>
      <c r="L85" s="35">
        <f>IF('Employee Master'!$B85="","",'Tax Computation'!$Z85)</f>
        <v/>
      </c>
      <c r="M85" s="35">
        <f>IF('Employee Master'!$B85="","",'Tax Computation'!$AA85)</f>
        <v/>
      </c>
      <c r="N85" s="35">
        <f>IF('Employee Master'!$B85="","",'Tax Computation'!$AB85)</f>
        <v/>
      </c>
      <c r="O85" s="35">
        <f>IF('Employee Master'!$B85="","",'Tax Computation'!$AK85)</f>
        <v/>
      </c>
      <c r="P85" s="35">
        <f>IF('Employee Master'!$B85="","",'Tax Computation'!$AN85)</f>
        <v/>
      </c>
      <c r="Q85" s="35">
        <f>IF('Employee Master'!$B85="","",'Tax Computation'!$AR85)</f>
        <v/>
      </c>
      <c r="R85" s="35">
        <f>IF('Employee Master'!$B85="","",'Tax Computation'!$AU85+'Tax Computation'!$AX85*'Tax Computation'!$AW85)</f>
        <v/>
      </c>
      <c r="S85" s="35">
        <f>IF('Employee Master'!$B85="","",'Tax Computation'!$AR85-'Tax Computation'!$AT85-$R85)</f>
        <v/>
      </c>
    </row>
    <row r="86">
      <c r="A86" s="31">
        <f>IF('Employee Master'!$B86="","",'Tax Computation'!$A86)</f>
        <v/>
      </c>
      <c r="B86" s="31">
        <f>IF('Employee Master'!$B86="","",'Tax Computation'!$B86)</f>
        <v/>
      </c>
      <c r="C86" s="31">
        <f>IF('Employee Master'!$B86="","",'Employee Master'!$D86)</f>
        <v/>
      </c>
      <c r="D86" s="31">
        <f>IF('Employee Master'!$B86="","",'Tax Computation'!$C86)</f>
        <v/>
      </c>
      <c r="E86" s="32">
        <f>IF('Employee Master'!$B86="","",'Tax Computation'!$G86)</f>
        <v/>
      </c>
      <c r="F86" s="32">
        <f>IF('Employee Master'!$B86="","",'Tax Computation'!$K86+'Tax Computation'!$L86)</f>
        <v/>
      </c>
      <c r="G86" s="32">
        <f>IF('Employee Master'!$B86="","",'Tax Computation'!$M86)</f>
        <v/>
      </c>
      <c r="H86" s="32">
        <f>IF('Employee Master'!$B86="","",'Tax Computation'!$N86)</f>
        <v/>
      </c>
      <c r="I86" s="32">
        <f>IF('Employee Master'!$B86="","",'Tax Computation'!$Q86)</f>
        <v/>
      </c>
      <c r="J86" s="32">
        <f>IF('Employee Master'!$B86="","",'Tax Computation'!$S86)</f>
        <v/>
      </c>
      <c r="K86" s="32">
        <f>IF('Employee Master'!$B86="","",'Tax Computation'!$Y86)</f>
        <v/>
      </c>
      <c r="L86" s="32">
        <f>IF('Employee Master'!$B86="","",'Tax Computation'!$Z86)</f>
        <v/>
      </c>
      <c r="M86" s="32">
        <f>IF('Employee Master'!$B86="","",'Tax Computation'!$AA86)</f>
        <v/>
      </c>
      <c r="N86" s="32">
        <f>IF('Employee Master'!$B86="","",'Tax Computation'!$AB86)</f>
        <v/>
      </c>
      <c r="O86" s="32">
        <f>IF('Employee Master'!$B86="","",'Tax Computation'!$AK86)</f>
        <v/>
      </c>
      <c r="P86" s="32">
        <f>IF('Employee Master'!$B86="","",'Tax Computation'!$AN86)</f>
        <v/>
      </c>
      <c r="Q86" s="32">
        <f>IF('Employee Master'!$B86="","",'Tax Computation'!$AR86)</f>
        <v/>
      </c>
      <c r="R86" s="32">
        <f>IF('Employee Master'!$B86="","",'Tax Computation'!$AU86+'Tax Computation'!$AX86*'Tax Computation'!$AW86)</f>
        <v/>
      </c>
      <c r="S86" s="32">
        <f>IF('Employee Master'!$B86="","",'Tax Computation'!$AR86-'Tax Computation'!$AT86-$R86)</f>
        <v/>
      </c>
    </row>
    <row r="87">
      <c r="A87" s="34">
        <f>IF('Employee Master'!$B87="","",'Tax Computation'!$A87)</f>
        <v/>
      </c>
      <c r="B87" s="34">
        <f>IF('Employee Master'!$B87="","",'Tax Computation'!$B87)</f>
        <v/>
      </c>
      <c r="C87" s="34">
        <f>IF('Employee Master'!$B87="","",'Employee Master'!$D87)</f>
        <v/>
      </c>
      <c r="D87" s="34">
        <f>IF('Employee Master'!$B87="","",'Tax Computation'!$C87)</f>
        <v/>
      </c>
      <c r="E87" s="35">
        <f>IF('Employee Master'!$B87="","",'Tax Computation'!$G87)</f>
        <v/>
      </c>
      <c r="F87" s="35">
        <f>IF('Employee Master'!$B87="","",'Tax Computation'!$K87+'Tax Computation'!$L87)</f>
        <v/>
      </c>
      <c r="G87" s="35">
        <f>IF('Employee Master'!$B87="","",'Tax Computation'!$M87)</f>
        <v/>
      </c>
      <c r="H87" s="35">
        <f>IF('Employee Master'!$B87="","",'Tax Computation'!$N87)</f>
        <v/>
      </c>
      <c r="I87" s="35">
        <f>IF('Employee Master'!$B87="","",'Tax Computation'!$Q87)</f>
        <v/>
      </c>
      <c r="J87" s="35">
        <f>IF('Employee Master'!$B87="","",'Tax Computation'!$S87)</f>
        <v/>
      </c>
      <c r="K87" s="35">
        <f>IF('Employee Master'!$B87="","",'Tax Computation'!$Y87)</f>
        <v/>
      </c>
      <c r="L87" s="35">
        <f>IF('Employee Master'!$B87="","",'Tax Computation'!$Z87)</f>
        <v/>
      </c>
      <c r="M87" s="35">
        <f>IF('Employee Master'!$B87="","",'Tax Computation'!$AA87)</f>
        <v/>
      </c>
      <c r="N87" s="35">
        <f>IF('Employee Master'!$B87="","",'Tax Computation'!$AB87)</f>
        <v/>
      </c>
      <c r="O87" s="35">
        <f>IF('Employee Master'!$B87="","",'Tax Computation'!$AK87)</f>
        <v/>
      </c>
      <c r="P87" s="35">
        <f>IF('Employee Master'!$B87="","",'Tax Computation'!$AN87)</f>
        <v/>
      </c>
      <c r="Q87" s="35">
        <f>IF('Employee Master'!$B87="","",'Tax Computation'!$AR87)</f>
        <v/>
      </c>
      <c r="R87" s="35">
        <f>IF('Employee Master'!$B87="","",'Tax Computation'!$AU87+'Tax Computation'!$AX87*'Tax Computation'!$AW87)</f>
        <v/>
      </c>
      <c r="S87" s="35">
        <f>IF('Employee Master'!$B87="","",'Tax Computation'!$AR87-'Tax Computation'!$AT87-$R87)</f>
        <v/>
      </c>
    </row>
    <row r="88">
      <c r="A88" s="31">
        <f>IF('Employee Master'!$B88="","",'Tax Computation'!$A88)</f>
        <v/>
      </c>
      <c r="B88" s="31">
        <f>IF('Employee Master'!$B88="","",'Tax Computation'!$B88)</f>
        <v/>
      </c>
      <c r="C88" s="31">
        <f>IF('Employee Master'!$B88="","",'Employee Master'!$D88)</f>
        <v/>
      </c>
      <c r="D88" s="31">
        <f>IF('Employee Master'!$B88="","",'Tax Computation'!$C88)</f>
        <v/>
      </c>
      <c r="E88" s="32">
        <f>IF('Employee Master'!$B88="","",'Tax Computation'!$G88)</f>
        <v/>
      </c>
      <c r="F88" s="32">
        <f>IF('Employee Master'!$B88="","",'Tax Computation'!$K88+'Tax Computation'!$L88)</f>
        <v/>
      </c>
      <c r="G88" s="32">
        <f>IF('Employee Master'!$B88="","",'Tax Computation'!$M88)</f>
        <v/>
      </c>
      <c r="H88" s="32">
        <f>IF('Employee Master'!$B88="","",'Tax Computation'!$N88)</f>
        <v/>
      </c>
      <c r="I88" s="32">
        <f>IF('Employee Master'!$B88="","",'Tax Computation'!$Q88)</f>
        <v/>
      </c>
      <c r="J88" s="32">
        <f>IF('Employee Master'!$B88="","",'Tax Computation'!$S88)</f>
        <v/>
      </c>
      <c r="K88" s="32">
        <f>IF('Employee Master'!$B88="","",'Tax Computation'!$Y88)</f>
        <v/>
      </c>
      <c r="L88" s="32">
        <f>IF('Employee Master'!$B88="","",'Tax Computation'!$Z88)</f>
        <v/>
      </c>
      <c r="M88" s="32">
        <f>IF('Employee Master'!$B88="","",'Tax Computation'!$AA88)</f>
        <v/>
      </c>
      <c r="N88" s="32">
        <f>IF('Employee Master'!$B88="","",'Tax Computation'!$AB88)</f>
        <v/>
      </c>
      <c r="O88" s="32">
        <f>IF('Employee Master'!$B88="","",'Tax Computation'!$AK88)</f>
        <v/>
      </c>
      <c r="P88" s="32">
        <f>IF('Employee Master'!$B88="","",'Tax Computation'!$AN88)</f>
        <v/>
      </c>
      <c r="Q88" s="32">
        <f>IF('Employee Master'!$B88="","",'Tax Computation'!$AR88)</f>
        <v/>
      </c>
      <c r="R88" s="32">
        <f>IF('Employee Master'!$B88="","",'Tax Computation'!$AU88+'Tax Computation'!$AX88*'Tax Computation'!$AW88)</f>
        <v/>
      </c>
      <c r="S88" s="32">
        <f>IF('Employee Master'!$B88="","",'Tax Computation'!$AR88-'Tax Computation'!$AT88-$R88)</f>
        <v/>
      </c>
    </row>
    <row r="89">
      <c r="A89" s="34">
        <f>IF('Employee Master'!$B89="","",'Tax Computation'!$A89)</f>
        <v/>
      </c>
      <c r="B89" s="34">
        <f>IF('Employee Master'!$B89="","",'Tax Computation'!$B89)</f>
        <v/>
      </c>
      <c r="C89" s="34">
        <f>IF('Employee Master'!$B89="","",'Employee Master'!$D89)</f>
        <v/>
      </c>
      <c r="D89" s="34">
        <f>IF('Employee Master'!$B89="","",'Tax Computation'!$C89)</f>
        <v/>
      </c>
      <c r="E89" s="35">
        <f>IF('Employee Master'!$B89="","",'Tax Computation'!$G89)</f>
        <v/>
      </c>
      <c r="F89" s="35">
        <f>IF('Employee Master'!$B89="","",'Tax Computation'!$K89+'Tax Computation'!$L89)</f>
        <v/>
      </c>
      <c r="G89" s="35">
        <f>IF('Employee Master'!$B89="","",'Tax Computation'!$M89)</f>
        <v/>
      </c>
      <c r="H89" s="35">
        <f>IF('Employee Master'!$B89="","",'Tax Computation'!$N89)</f>
        <v/>
      </c>
      <c r="I89" s="35">
        <f>IF('Employee Master'!$B89="","",'Tax Computation'!$Q89)</f>
        <v/>
      </c>
      <c r="J89" s="35">
        <f>IF('Employee Master'!$B89="","",'Tax Computation'!$S89)</f>
        <v/>
      </c>
      <c r="K89" s="35">
        <f>IF('Employee Master'!$B89="","",'Tax Computation'!$Y89)</f>
        <v/>
      </c>
      <c r="L89" s="35">
        <f>IF('Employee Master'!$B89="","",'Tax Computation'!$Z89)</f>
        <v/>
      </c>
      <c r="M89" s="35">
        <f>IF('Employee Master'!$B89="","",'Tax Computation'!$AA89)</f>
        <v/>
      </c>
      <c r="N89" s="35">
        <f>IF('Employee Master'!$B89="","",'Tax Computation'!$AB89)</f>
        <v/>
      </c>
      <c r="O89" s="35">
        <f>IF('Employee Master'!$B89="","",'Tax Computation'!$AK89)</f>
        <v/>
      </c>
      <c r="P89" s="35">
        <f>IF('Employee Master'!$B89="","",'Tax Computation'!$AN89)</f>
        <v/>
      </c>
      <c r="Q89" s="35">
        <f>IF('Employee Master'!$B89="","",'Tax Computation'!$AR89)</f>
        <v/>
      </c>
      <c r="R89" s="35">
        <f>IF('Employee Master'!$B89="","",'Tax Computation'!$AU89+'Tax Computation'!$AX89*'Tax Computation'!$AW89)</f>
        <v/>
      </c>
      <c r="S89" s="35">
        <f>IF('Employee Master'!$B89="","",'Tax Computation'!$AR89-'Tax Computation'!$AT89-$R89)</f>
        <v/>
      </c>
    </row>
    <row r="90">
      <c r="A90" s="31">
        <f>IF('Employee Master'!$B90="","",'Tax Computation'!$A90)</f>
        <v/>
      </c>
      <c r="B90" s="31">
        <f>IF('Employee Master'!$B90="","",'Tax Computation'!$B90)</f>
        <v/>
      </c>
      <c r="C90" s="31">
        <f>IF('Employee Master'!$B90="","",'Employee Master'!$D90)</f>
        <v/>
      </c>
      <c r="D90" s="31">
        <f>IF('Employee Master'!$B90="","",'Tax Computation'!$C90)</f>
        <v/>
      </c>
      <c r="E90" s="32">
        <f>IF('Employee Master'!$B90="","",'Tax Computation'!$G90)</f>
        <v/>
      </c>
      <c r="F90" s="32">
        <f>IF('Employee Master'!$B90="","",'Tax Computation'!$K90+'Tax Computation'!$L90)</f>
        <v/>
      </c>
      <c r="G90" s="32">
        <f>IF('Employee Master'!$B90="","",'Tax Computation'!$M90)</f>
        <v/>
      </c>
      <c r="H90" s="32">
        <f>IF('Employee Master'!$B90="","",'Tax Computation'!$N90)</f>
        <v/>
      </c>
      <c r="I90" s="32">
        <f>IF('Employee Master'!$B90="","",'Tax Computation'!$Q90)</f>
        <v/>
      </c>
      <c r="J90" s="32">
        <f>IF('Employee Master'!$B90="","",'Tax Computation'!$S90)</f>
        <v/>
      </c>
      <c r="K90" s="32">
        <f>IF('Employee Master'!$B90="","",'Tax Computation'!$Y90)</f>
        <v/>
      </c>
      <c r="L90" s="32">
        <f>IF('Employee Master'!$B90="","",'Tax Computation'!$Z90)</f>
        <v/>
      </c>
      <c r="M90" s="32">
        <f>IF('Employee Master'!$B90="","",'Tax Computation'!$AA90)</f>
        <v/>
      </c>
      <c r="N90" s="32">
        <f>IF('Employee Master'!$B90="","",'Tax Computation'!$AB90)</f>
        <v/>
      </c>
      <c r="O90" s="32">
        <f>IF('Employee Master'!$B90="","",'Tax Computation'!$AK90)</f>
        <v/>
      </c>
      <c r="P90" s="32">
        <f>IF('Employee Master'!$B90="","",'Tax Computation'!$AN90)</f>
        <v/>
      </c>
      <c r="Q90" s="32">
        <f>IF('Employee Master'!$B90="","",'Tax Computation'!$AR90)</f>
        <v/>
      </c>
      <c r="R90" s="32">
        <f>IF('Employee Master'!$B90="","",'Tax Computation'!$AU90+'Tax Computation'!$AX90*'Tax Computation'!$AW90)</f>
        <v/>
      </c>
      <c r="S90" s="32">
        <f>IF('Employee Master'!$B90="","",'Tax Computation'!$AR90-'Tax Computation'!$AT90-$R90)</f>
        <v/>
      </c>
    </row>
    <row r="91">
      <c r="A91" s="34">
        <f>IF('Employee Master'!$B91="","",'Tax Computation'!$A91)</f>
        <v/>
      </c>
      <c r="B91" s="34">
        <f>IF('Employee Master'!$B91="","",'Tax Computation'!$B91)</f>
        <v/>
      </c>
      <c r="C91" s="34">
        <f>IF('Employee Master'!$B91="","",'Employee Master'!$D91)</f>
        <v/>
      </c>
      <c r="D91" s="34">
        <f>IF('Employee Master'!$B91="","",'Tax Computation'!$C91)</f>
        <v/>
      </c>
      <c r="E91" s="35">
        <f>IF('Employee Master'!$B91="","",'Tax Computation'!$G91)</f>
        <v/>
      </c>
      <c r="F91" s="35">
        <f>IF('Employee Master'!$B91="","",'Tax Computation'!$K91+'Tax Computation'!$L91)</f>
        <v/>
      </c>
      <c r="G91" s="35">
        <f>IF('Employee Master'!$B91="","",'Tax Computation'!$M91)</f>
        <v/>
      </c>
      <c r="H91" s="35">
        <f>IF('Employee Master'!$B91="","",'Tax Computation'!$N91)</f>
        <v/>
      </c>
      <c r="I91" s="35">
        <f>IF('Employee Master'!$B91="","",'Tax Computation'!$Q91)</f>
        <v/>
      </c>
      <c r="J91" s="35">
        <f>IF('Employee Master'!$B91="","",'Tax Computation'!$S91)</f>
        <v/>
      </c>
      <c r="K91" s="35">
        <f>IF('Employee Master'!$B91="","",'Tax Computation'!$Y91)</f>
        <v/>
      </c>
      <c r="L91" s="35">
        <f>IF('Employee Master'!$B91="","",'Tax Computation'!$Z91)</f>
        <v/>
      </c>
      <c r="M91" s="35">
        <f>IF('Employee Master'!$B91="","",'Tax Computation'!$AA91)</f>
        <v/>
      </c>
      <c r="N91" s="35">
        <f>IF('Employee Master'!$B91="","",'Tax Computation'!$AB91)</f>
        <v/>
      </c>
      <c r="O91" s="35">
        <f>IF('Employee Master'!$B91="","",'Tax Computation'!$AK91)</f>
        <v/>
      </c>
      <c r="P91" s="35">
        <f>IF('Employee Master'!$B91="","",'Tax Computation'!$AN91)</f>
        <v/>
      </c>
      <c r="Q91" s="35">
        <f>IF('Employee Master'!$B91="","",'Tax Computation'!$AR91)</f>
        <v/>
      </c>
      <c r="R91" s="35">
        <f>IF('Employee Master'!$B91="","",'Tax Computation'!$AU91+'Tax Computation'!$AX91*'Tax Computation'!$AW91)</f>
        <v/>
      </c>
      <c r="S91" s="35">
        <f>IF('Employee Master'!$B91="","",'Tax Computation'!$AR91-'Tax Computation'!$AT91-$R91)</f>
        <v/>
      </c>
    </row>
    <row r="92">
      <c r="A92" s="31">
        <f>IF('Employee Master'!$B92="","",'Tax Computation'!$A92)</f>
        <v/>
      </c>
      <c r="B92" s="31">
        <f>IF('Employee Master'!$B92="","",'Tax Computation'!$B92)</f>
        <v/>
      </c>
      <c r="C92" s="31">
        <f>IF('Employee Master'!$B92="","",'Employee Master'!$D92)</f>
        <v/>
      </c>
      <c r="D92" s="31">
        <f>IF('Employee Master'!$B92="","",'Tax Computation'!$C92)</f>
        <v/>
      </c>
      <c r="E92" s="32">
        <f>IF('Employee Master'!$B92="","",'Tax Computation'!$G92)</f>
        <v/>
      </c>
      <c r="F92" s="32">
        <f>IF('Employee Master'!$B92="","",'Tax Computation'!$K92+'Tax Computation'!$L92)</f>
        <v/>
      </c>
      <c r="G92" s="32">
        <f>IF('Employee Master'!$B92="","",'Tax Computation'!$M92)</f>
        <v/>
      </c>
      <c r="H92" s="32">
        <f>IF('Employee Master'!$B92="","",'Tax Computation'!$N92)</f>
        <v/>
      </c>
      <c r="I92" s="32">
        <f>IF('Employee Master'!$B92="","",'Tax Computation'!$Q92)</f>
        <v/>
      </c>
      <c r="J92" s="32">
        <f>IF('Employee Master'!$B92="","",'Tax Computation'!$S92)</f>
        <v/>
      </c>
      <c r="K92" s="32">
        <f>IF('Employee Master'!$B92="","",'Tax Computation'!$Y92)</f>
        <v/>
      </c>
      <c r="L92" s="32">
        <f>IF('Employee Master'!$B92="","",'Tax Computation'!$Z92)</f>
        <v/>
      </c>
      <c r="M92" s="32">
        <f>IF('Employee Master'!$B92="","",'Tax Computation'!$AA92)</f>
        <v/>
      </c>
      <c r="N92" s="32">
        <f>IF('Employee Master'!$B92="","",'Tax Computation'!$AB92)</f>
        <v/>
      </c>
      <c r="O92" s="32">
        <f>IF('Employee Master'!$B92="","",'Tax Computation'!$AK92)</f>
        <v/>
      </c>
      <c r="P92" s="32">
        <f>IF('Employee Master'!$B92="","",'Tax Computation'!$AN92)</f>
        <v/>
      </c>
      <c r="Q92" s="32">
        <f>IF('Employee Master'!$B92="","",'Tax Computation'!$AR92)</f>
        <v/>
      </c>
      <c r="R92" s="32">
        <f>IF('Employee Master'!$B92="","",'Tax Computation'!$AU92+'Tax Computation'!$AX92*'Tax Computation'!$AW92)</f>
        <v/>
      </c>
      <c r="S92" s="32">
        <f>IF('Employee Master'!$B92="","",'Tax Computation'!$AR92-'Tax Computation'!$AT92-$R92)</f>
        <v/>
      </c>
    </row>
    <row r="93">
      <c r="A93" s="34">
        <f>IF('Employee Master'!$B93="","",'Tax Computation'!$A93)</f>
        <v/>
      </c>
      <c r="B93" s="34">
        <f>IF('Employee Master'!$B93="","",'Tax Computation'!$B93)</f>
        <v/>
      </c>
      <c r="C93" s="34">
        <f>IF('Employee Master'!$B93="","",'Employee Master'!$D93)</f>
        <v/>
      </c>
      <c r="D93" s="34">
        <f>IF('Employee Master'!$B93="","",'Tax Computation'!$C93)</f>
        <v/>
      </c>
      <c r="E93" s="35">
        <f>IF('Employee Master'!$B93="","",'Tax Computation'!$G93)</f>
        <v/>
      </c>
      <c r="F93" s="35">
        <f>IF('Employee Master'!$B93="","",'Tax Computation'!$K93+'Tax Computation'!$L93)</f>
        <v/>
      </c>
      <c r="G93" s="35">
        <f>IF('Employee Master'!$B93="","",'Tax Computation'!$M93)</f>
        <v/>
      </c>
      <c r="H93" s="35">
        <f>IF('Employee Master'!$B93="","",'Tax Computation'!$N93)</f>
        <v/>
      </c>
      <c r="I93" s="35">
        <f>IF('Employee Master'!$B93="","",'Tax Computation'!$Q93)</f>
        <v/>
      </c>
      <c r="J93" s="35">
        <f>IF('Employee Master'!$B93="","",'Tax Computation'!$S93)</f>
        <v/>
      </c>
      <c r="K93" s="35">
        <f>IF('Employee Master'!$B93="","",'Tax Computation'!$Y93)</f>
        <v/>
      </c>
      <c r="L93" s="35">
        <f>IF('Employee Master'!$B93="","",'Tax Computation'!$Z93)</f>
        <v/>
      </c>
      <c r="M93" s="35">
        <f>IF('Employee Master'!$B93="","",'Tax Computation'!$AA93)</f>
        <v/>
      </c>
      <c r="N93" s="35">
        <f>IF('Employee Master'!$B93="","",'Tax Computation'!$AB93)</f>
        <v/>
      </c>
      <c r="O93" s="35">
        <f>IF('Employee Master'!$B93="","",'Tax Computation'!$AK93)</f>
        <v/>
      </c>
      <c r="P93" s="35">
        <f>IF('Employee Master'!$B93="","",'Tax Computation'!$AN93)</f>
        <v/>
      </c>
      <c r="Q93" s="35">
        <f>IF('Employee Master'!$B93="","",'Tax Computation'!$AR93)</f>
        <v/>
      </c>
      <c r="R93" s="35">
        <f>IF('Employee Master'!$B93="","",'Tax Computation'!$AU93+'Tax Computation'!$AX93*'Tax Computation'!$AW93)</f>
        <v/>
      </c>
      <c r="S93" s="35">
        <f>IF('Employee Master'!$B93="","",'Tax Computation'!$AR93-'Tax Computation'!$AT93-$R93)</f>
        <v/>
      </c>
    </row>
    <row r="94">
      <c r="A94" s="31">
        <f>IF('Employee Master'!$B94="","",'Tax Computation'!$A94)</f>
        <v/>
      </c>
      <c r="B94" s="31">
        <f>IF('Employee Master'!$B94="","",'Tax Computation'!$B94)</f>
        <v/>
      </c>
      <c r="C94" s="31">
        <f>IF('Employee Master'!$B94="","",'Employee Master'!$D94)</f>
        <v/>
      </c>
      <c r="D94" s="31">
        <f>IF('Employee Master'!$B94="","",'Tax Computation'!$C94)</f>
        <v/>
      </c>
      <c r="E94" s="32">
        <f>IF('Employee Master'!$B94="","",'Tax Computation'!$G94)</f>
        <v/>
      </c>
      <c r="F94" s="32">
        <f>IF('Employee Master'!$B94="","",'Tax Computation'!$K94+'Tax Computation'!$L94)</f>
        <v/>
      </c>
      <c r="G94" s="32">
        <f>IF('Employee Master'!$B94="","",'Tax Computation'!$M94)</f>
        <v/>
      </c>
      <c r="H94" s="32">
        <f>IF('Employee Master'!$B94="","",'Tax Computation'!$N94)</f>
        <v/>
      </c>
      <c r="I94" s="32">
        <f>IF('Employee Master'!$B94="","",'Tax Computation'!$Q94)</f>
        <v/>
      </c>
      <c r="J94" s="32">
        <f>IF('Employee Master'!$B94="","",'Tax Computation'!$S94)</f>
        <v/>
      </c>
      <c r="K94" s="32">
        <f>IF('Employee Master'!$B94="","",'Tax Computation'!$Y94)</f>
        <v/>
      </c>
      <c r="L94" s="32">
        <f>IF('Employee Master'!$B94="","",'Tax Computation'!$Z94)</f>
        <v/>
      </c>
      <c r="M94" s="32">
        <f>IF('Employee Master'!$B94="","",'Tax Computation'!$AA94)</f>
        <v/>
      </c>
      <c r="N94" s="32">
        <f>IF('Employee Master'!$B94="","",'Tax Computation'!$AB94)</f>
        <v/>
      </c>
      <c r="O94" s="32">
        <f>IF('Employee Master'!$B94="","",'Tax Computation'!$AK94)</f>
        <v/>
      </c>
      <c r="P94" s="32">
        <f>IF('Employee Master'!$B94="","",'Tax Computation'!$AN94)</f>
        <v/>
      </c>
      <c r="Q94" s="32">
        <f>IF('Employee Master'!$B94="","",'Tax Computation'!$AR94)</f>
        <v/>
      </c>
      <c r="R94" s="32">
        <f>IF('Employee Master'!$B94="","",'Tax Computation'!$AU94+'Tax Computation'!$AX94*'Tax Computation'!$AW94)</f>
        <v/>
      </c>
      <c r="S94" s="32">
        <f>IF('Employee Master'!$B94="","",'Tax Computation'!$AR94-'Tax Computation'!$AT94-$R94)</f>
        <v/>
      </c>
    </row>
    <row r="95">
      <c r="A95" s="34">
        <f>IF('Employee Master'!$B95="","",'Tax Computation'!$A95)</f>
        <v/>
      </c>
      <c r="B95" s="34">
        <f>IF('Employee Master'!$B95="","",'Tax Computation'!$B95)</f>
        <v/>
      </c>
      <c r="C95" s="34">
        <f>IF('Employee Master'!$B95="","",'Employee Master'!$D95)</f>
        <v/>
      </c>
      <c r="D95" s="34">
        <f>IF('Employee Master'!$B95="","",'Tax Computation'!$C95)</f>
        <v/>
      </c>
      <c r="E95" s="35">
        <f>IF('Employee Master'!$B95="","",'Tax Computation'!$G95)</f>
        <v/>
      </c>
      <c r="F95" s="35">
        <f>IF('Employee Master'!$B95="","",'Tax Computation'!$K95+'Tax Computation'!$L95)</f>
        <v/>
      </c>
      <c r="G95" s="35">
        <f>IF('Employee Master'!$B95="","",'Tax Computation'!$M95)</f>
        <v/>
      </c>
      <c r="H95" s="35">
        <f>IF('Employee Master'!$B95="","",'Tax Computation'!$N95)</f>
        <v/>
      </c>
      <c r="I95" s="35">
        <f>IF('Employee Master'!$B95="","",'Tax Computation'!$Q95)</f>
        <v/>
      </c>
      <c r="J95" s="35">
        <f>IF('Employee Master'!$B95="","",'Tax Computation'!$S95)</f>
        <v/>
      </c>
      <c r="K95" s="35">
        <f>IF('Employee Master'!$B95="","",'Tax Computation'!$Y95)</f>
        <v/>
      </c>
      <c r="L95" s="35">
        <f>IF('Employee Master'!$B95="","",'Tax Computation'!$Z95)</f>
        <v/>
      </c>
      <c r="M95" s="35">
        <f>IF('Employee Master'!$B95="","",'Tax Computation'!$AA95)</f>
        <v/>
      </c>
      <c r="N95" s="35">
        <f>IF('Employee Master'!$B95="","",'Tax Computation'!$AB95)</f>
        <v/>
      </c>
      <c r="O95" s="35">
        <f>IF('Employee Master'!$B95="","",'Tax Computation'!$AK95)</f>
        <v/>
      </c>
      <c r="P95" s="35">
        <f>IF('Employee Master'!$B95="","",'Tax Computation'!$AN95)</f>
        <v/>
      </c>
      <c r="Q95" s="35">
        <f>IF('Employee Master'!$B95="","",'Tax Computation'!$AR95)</f>
        <v/>
      </c>
      <c r="R95" s="35">
        <f>IF('Employee Master'!$B95="","",'Tax Computation'!$AU95+'Tax Computation'!$AX95*'Tax Computation'!$AW95)</f>
        <v/>
      </c>
      <c r="S95" s="35">
        <f>IF('Employee Master'!$B95="","",'Tax Computation'!$AR95-'Tax Computation'!$AT95-$R95)</f>
        <v/>
      </c>
    </row>
    <row r="96">
      <c r="A96" s="31">
        <f>IF('Employee Master'!$B96="","",'Tax Computation'!$A96)</f>
        <v/>
      </c>
      <c r="B96" s="31">
        <f>IF('Employee Master'!$B96="","",'Tax Computation'!$B96)</f>
        <v/>
      </c>
      <c r="C96" s="31">
        <f>IF('Employee Master'!$B96="","",'Employee Master'!$D96)</f>
        <v/>
      </c>
      <c r="D96" s="31">
        <f>IF('Employee Master'!$B96="","",'Tax Computation'!$C96)</f>
        <v/>
      </c>
      <c r="E96" s="32">
        <f>IF('Employee Master'!$B96="","",'Tax Computation'!$G96)</f>
        <v/>
      </c>
      <c r="F96" s="32">
        <f>IF('Employee Master'!$B96="","",'Tax Computation'!$K96+'Tax Computation'!$L96)</f>
        <v/>
      </c>
      <c r="G96" s="32">
        <f>IF('Employee Master'!$B96="","",'Tax Computation'!$M96)</f>
        <v/>
      </c>
      <c r="H96" s="32">
        <f>IF('Employee Master'!$B96="","",'Tax Computation'!$N96)</f>
        <v/>
      </c>
      <c r="I96" s="32">
        <f>IF('Employee Master'!$B96="","",'Tax Computation'!$Q96)</f>
        <v/>
      </c>
      <c r="J96" s="32">
        <f>IF('Employee Master'!$B96="","",'Tax Computation'!$S96)</f>
        <v/>
      </c>
      <c r="K96" s="32">
        <f>IF('Employee Master'!$B96="","",'Tax Computation'!$Y96)</f>
        <v/>
      </c>
      <c r="L96" s="32">
        <f>IF('Employee Master'!$B96="","",'Tax Computation'!$Z96)</f>
        <v/>
      </c>
      <c r="M96" s="32">
        <f>IF('Employee Master'!$B96="","",'Tax Computation'!$AA96)</f>
        <v/>
      </c>
      <c r="N96" s="32">
        <f>IF('Employee Master'!$B96="","",'Tax Computation'!$AB96)</f>
        <v/>
      </c>
      <c r="O96" s="32">
        <f>IF('Employee Master'!$B96="","",'Tax Computation'!$AK96)</f>
        <v/>
      </c>
      <c r="P96" s="32">
        <f>IF('Employee Master'!$B96="","",'Tax Computation'!$AN96)</f>
        <v/>
      </c>
      <c r="Q96" s="32">
        <f>IF('Employee Master'!$B96="","",'Tax Computation'!$AR96)</f>
        <v/>
      </c>
      <c r="R96" s="32">
        <f>IF('Employee Master'!$B96="","",'Tax Computation'!$AU96+'Tax Computation'!$AX96*'Tax Computation'!$AW96)</f>
        <v/>
      </c>
      <c r="S96" s="32">
        <f>IF('Employee Master'!$B96="","",'Tax Computation'!$AR96-'Tax Computation'!$AT96-$R96)</f>
        <v/>
      </c>
    </row>
    <row r="97">
      <c r="A97" s="34">
        <f>IF('Employee Master'!$B97="","",'Tax Computation'!$A97)</f>
        <v/>
      </c>
      <c r="B97" s="34">
        <f>IF('Employee Master'!$B97="","",'Tax Computation'!$B97)</f>
        <v/>
      </c>
      <c r="C97" s="34">
        <f>IF('Employee Master'!$B97="","",'Employee Master'!$D97)</f>
        <v/>
      </c>
      <c r="D97" s="34">
        <f>IF('Employee Master'!$B97="","",'Tax Computation'!$C97)</f>
        <v/>
      </c>
      <c r="E97" s="35">
        <f>IF('Employee Master'!$B97="","",'Tax Computation'!$G97)</f>
        <v/>
      </c>
      <c r="F97" s="35">
        <f>IF('Employee Master'!$B97="","",'Tax Computation'!$K97+'Tax Computation'!$L97)</f>
        <v/>
      </c>
      <c r="G97" s="35">
        <f>IF('Employee Master'!$B97="","",'Tax Computation'!$M97)</f>
        <v/>
      </c>
      <c r="H97" s="35">
        <f>IF('Employee Master'!$B97="","",'Tax Computation'!$N97)</f>
        <v/>
      </c>
      <c r="I97" s="35">
        <f>IF('Employee Master'!$B97="","",'Tax Computation'!$Q97)</f>
        <v/>
      </c>
      <c r="J97" s="35">
        <f>IF('Employee Master'!$B97="","",'Tax Computation'!$S97)</f>
        <v/>
      </c>
      <c r="K97" s="35">
        <f>IF('Employee Master'!$B97="","",'Tax Computation'!$Y97)</f>
        <v/>
      </c>
      <c r="L97" s="35">
        <f>IF('Employee Master'!$B97="","",'Tax Computation'!$Z97)</f>
        <v/>
      </c>
      <c r="M97" s="35">
        <f>IF('Employee Master'!$B97="","",'Tax Computation'!$AA97)</f>
        <v/>
      </c>
      <c r="N97" s="35">
        <f>IF('Employee Master'!$B97="","",'Tax Computation'!$AB97)</f>
        <v/>
      </c>
      <c r="O97" s="35">
        <f>IF('Employee Master'!$B97="","",'Tax Computation'!$AK97)</f>
        <v/>
      </c>
      <c r="P97" s="35">
        <f>IF('Employee Master'!$B97="","",'Tax Computation'!$AN97)</f>
        <v/>
      </c>
      <c r="Q97" s="35">
        <f>IF('Employee Master'!$B97="","",'Tax Computation'!$AR97)</f>
        <v/>
      </c>
      <c r="R97" s="35">
        <f>IF('Employee Master'!$B97="","",'Tax Computation'!$AU97+'Tax Computation'!$AX97*'Tax Computation'!$AW97)</f>
        <v/>
      </c>
      <c r="S97" s="35">
        <f>IF('Employee Master'!$B97="","",'Tax Computation'!$AR97-'Tax Computation'!$AT97-$R97)</f>
        <v/>
      </c>
    </row>
    <row r="98">
      <c r="A98" s="31">
        <f>IF('Employee Master'!$B98="","",'Tax Computation'!$A98)</f>
        <v/>
      </c>
      <c r="B98" s="31">
        <f>IF('Employee Master'!$B98="","",'Tax Computation'!$B98)</f>
        <v/>
      </c>
      <c r="C98" s="31">
        <f>IF('Employee Master'!$B98="","",'Employee Master'!$D98)</f>
        <v/>
      </c>
      <c r="D98" s="31">
        <f>IF('Employee Master'!$B98="","",'Tax Computation'!$C98)</f>
        <v/>
      </c>
      <c r="E98" s="32">
        <f>IF('Employee Master'!$B98="","",'Tax Computation'!$G98)</f>
        <v/>
      </c>
      <c r="F98" s="32">
        <f>IF('Employee Master'!$B98="","",'Tax Computation'!$K98+'Tax Computation'!$L98)</f>
        <v/>
      </c>
      <c r="G98" s="32">
        <f>IF('Employee Master'!$B98="","",'Tax Computation'!$M98)</f>
        <v/>
      </c>
      <c r="H98" s="32">
        <f>IF('Employee Master'!$B98="","",'Tax Computation'!$N98)</f>
        <v/>
      </c>
      <c r="I98" s="32">
        <f>IF('Employee Master'!$B98="","",'Tax Computation'!$Q98)</f>
        <v/>
      </c>
      <c r="J98" s="32">
        <f>IF('Employee Master'!$B98="","",'Tax Computation'!$S98)</f>
        <v/>
      </c>
      <c r="K98" s="32">
        <f>IF('Employee Master'!$B98="","",'Tax Computation'!$Y98)</f>
        <v/>
      </c>
      <c r="L98" s="32">
        <f>IF('Employee Master'!$B98="","",'Tax Computation'!$Z98)</f>
        <v/>
      </c>
      <c r="M98" s="32">
        <f>IF('Employee Master'!$B98="","",'Tax Computation'!$AA98)</f>
        <v/>
      </c>
      <c r="N98" s="32">
        <f>IF('Employee Master'!$B98="","",'Tax Computation'!$AB98)</f>
        <v/>
      </c>
      <c r="O98" s="32">
        <f>IF('Employee Master'!$B98="","",'Tax Computation'!$AK98)</f>
        <v/>
      </c>
      <c r="P98" s="32">
        <f>IF('Employee Master'!$B98="","",'Tax Computation'!$AN98)</f>
        <v/>
      </c>
      <c r="Q98" s="32">
        <f>IF('Employee Master'!$B98="","",'Tax Computation'!$AR98)</f>
        <v/>
      </c>
      <c r="R98" s="32">
        <f>IF('Employee Master'!$B98="","",'Tax Computation'!$AU98+'Tax Computation'!$AX98*'Tax Computation'!$AW98)</f>
        <v/>
      </c>
      <c r="S98" s="32">
        <f>IF('Employee Master'!$B98="","",'Tax Computation'!$AR98-'Tax Computation'!$AT98-$R98)</f>
        <v/>
      </c>
    </row>
    <row r="99">
      <c r="A99" s="34">
        <f>IF('Employee Master'!$B99="","",'Tax Computation'!$A99)</f>
        <v/>
      </c>
      <c r="B99" s="34">
        <f>IF('Employee Master'!$B99="","",'Tax Computation'!$B99)</f>
        <v/>
      </c>
      <c r="C99" s="34">
        <f>IF('Employee Master'!$B99="","",'Employee Master'!$D99)</f>
        <v/>
      </c>
      <c r="D99" s="34">
        <f>IF('Employee Master'!$B99="","",'Tax Computation'!$C99)</f>
        <v/>
      </c>
      <c r="E99" s="35">
        <f>IF('Employee Master'!$B99="","",'Tax Computation'!$G99)</f>
        <v/>
      </c>
      <c r="F99" s="35">
        <f>IF('Employee Master'!$B99="","",'Tax Computation'!$K99+'Tax Computation'!$L99)</f>
        <v/>
      </c>
      <c r="G99" s="35">
        <f>IF('Employee Master'!$B99="","",'Tax Computation'!$M99)</f>
        <v/>
      </c>
      <c r="H99" s="35">
        <f>IF('Employee Master'!$B99="","",'Tax Computation'!$N99)</f>
        <v/>
      </c>
      <c r="I99" s="35">
        <f>IF('Employee Master'!$B99="","",'Tax Computation'!$Q99)</f>
        <v/>
      </c>
      <c r="J99" s="35">
        <f>IF('Employee Master'!$B99="","",'Tax Computation'!$S99)</f>
        <v/>
      </c>
      <c r="K99" s="35">
        <f>IF('Employee Master'!$B99="","",'Tax Computation'!$Y99)</f>
        <v/>
      </c>
      <c r="L99" s="35">
        <f>IF('Employee Master'!$B99="","",'Tax Computation'!$Z99)</f>
        <v/>
      </c>
      <c r="M99" s="35">
        <f>IF('Employee Master'!$B99="","",'Tax Computation'!$AA99)</f>
        <v/>
      </c>
      <c r="N99" s="35">
        <f>IF('Employee Master'!$B99="","",'Tax Computation'!$AB99)</f>
        <v/>
      </c>
      <c r="O99" s="35">
        <f>IF('Employee Master'!$B99="","",'Tax Computation'!$AK99)</f>
        <v/>
      </c>
      <c r="P99" s="35">
        <f>IF('Employee Master'!$B99="","",'Tax Computation'!$AN99)</f>
        <v/>
      </c>
      <c r="Q99" s="35">
        <f>IF('Employee Master'!$B99="","",'Tax Computation'!$AR99)</f>
        <v/>
      </c>
      <c r="R99" s="35">
        <f>IF('Employee Master'!$B99="","",'Tax Computation'!$AU99+'Tax Computation'!$AX99*'Tax Computation'!$AW99)</f>
        <v/>
      </c>
      <c r="S99" s="35">
        <f>IF('Employee Master'!$B99="","",'Tax Computation'!$AR99-'Tax Computation'!$AT99-$R99)</f>
        <v/>
      </c>
    </row>
    <row r="100">
      <c r="A100" s="31">
        <f>IF('Employee Master'!$B100="","",'Tax Computation'!$A100)</f>
        <v/>
      </c>
      <c r="B100" s="31">
        <f>IF('Employee Master'!$B100="","",'Tax Computation'!$B100)</f>
        <v/>
      </c>
      <c r="C100" s="31">
        <f>IF('Employee Master'!$B100="","",'Employee Master'!$D100)</f>
        <v/>
      </c>
      <c r="D100" s="31">
        <f>IF('Employee Master'!$B100="","",'Tax Computation'!$C100)</f>
        <v/>
      </c>
      <c r="E100" s="32">
        <f>IF('Employee Master'!$B100="","",'Tax Computation'!$G100)</f>
        <v/>
      </c>
      <c r="F100" s="32">
        <f>IF('Employee Master'!$B100="","",'Tax Computation'!$K100+'Tax Computation'!$L100)</f>
        <v/>
      </c>
      <c r="G100" s="32">
        <f>IF('Employee Master'!$B100="","",'Tax Computation'!$M100)</f>
        <v/>
      </c>
      <c r="H100" s="32">
        <f>IF('Employee Master'!$B100="","",'Tax Computation'!$N100)</f>
        <v/>
      </c>
      <c r="I100" s="32">
        <f>IF('Employee Master'!$B100="","",'Tax Computation'!$Q100)</f>
        <v/>
      </c>
      <c r="J100" s="32">
        <f>IF('Employee Master'!$B100="","",'Tax Computation'!$S100)</f>
        <v/>
      </c>
      <c r="K100" s="32">
        <f>IF('Employee Master'!$B100="","",'Tax Computation'!$Y100)</f>
        <v/>
      </c>
      <c r="L100" s="32">
        <f>IF('Employee Master'!$B100="","",'Tax Computation'!$Z100)</f>
        <v/>
      </c>
      <c r="M100" s="32">
        <f>IF('Employee Master'!$B100="","",'Tax Computation'!$AA100)</f>
        <v/>
      </c>
      <c r="N100" s="32">
        <f>IF('Employee Master'!$B100="","",'Tax Computation'!$AB100)</f>
        <v/>
      </c>
      <c r="O100" s="32">
        <f>IF('Employee Master'!$B100="","",'Tax Computation'!$AK100)</f>
        <v/>
      </c>
      <c r="P100" s="32">
        <f>IF('Employee Master'!$B100="","",'Tax Computation'!$AN100)</f>
        <v/>
      </c>
      <c r="Q100" s="32">
        <f>IF('Employee Master'!$B100="","",'Tax Computation'!$AR100)</f>
        <v/>
      </c>
      <c r="R100" s="32">
        <f>IF('Employee Master'!$B100="","",'Tax Computation'!$AU100+'Tax Computation'!$AX100*'Tax Computation'!$AW100)</f>
        <v/>
      </c>
      <c r="S100" s="32">
        <f>IF('Employee Master'!$B100="","",'Tax Computation'!$AR100-'Tax Computation'!$AT100-$R100)</f>
        <v/>
      </c>
    </row>
    <row r="101">
      <c r="A101" s="34">
        <f>IF('Employee Master'!$B101="","",'Tax Computation'!$A101)</f>
        <v/>
      </c>
      <c r="B101" s="34">
        <f>IF('Employee Master'!$B101="","",'Tax Computation'!$B101)</f>
        <v/>
      </c>
      <c r="C101" s="34">
        <f>IF('Employee Master'!$B101="","",'Employee Master'!$D101)</f>
        <v/>
      </c>
      <c r="D101" s="34">
        <f>IF('Employee Master'!$B101="","",'Tax Computation'!$C101)</f>
        <v/>
      </c>
      <c r="E101" s="35">
        <f>IF('Employee Master'!$B101="","",'Tax Computation'!$G101)</f>
        <v/>
      </c>
      <c r="F101" s="35">
        <f>IF('Employee Master'!$B101="","",'Tax Computation'!$K101+'Tax Computation'!$L101)</f>
        <v/>
      </c>
      <c r="G101" s="35">
        <f>IF('Employee Master'!$B101="","",'Tax Computation'!$M101)</f>
        <v/>
      </c>
      <c r="H101" s="35">
        <f>IF('Employee Master'!$B101="","",'Tax Computation'!$N101)</f>
        <v/>
      </c>
      <c r="I101" s="35">
        <f>IF('Employee Master'!$B101="","",'Tax Computation'!$Q101)</f>
        <v/>
      </c>
      <c r="J101" s="35">
        <f>IF('Employee Master'!$B101="","",'Tax Computation'!$S101)</f>
        <v/>
      </c>
      <c r="K101" s="35">
        <f>IF('Employee Master'!$B101="","",'Tax Computation'!$Y101)</f>
        <v/>
      </c>
      <c r="L101" s="35">
        <f>IF('Employee Master'!$B101="","",'Tax Computation'!$Z101)</f>
        <v/>
      </c>
      <c r="M101" s="35">
        <f>IF('Employee Master'!$B101="","",'Tax Computation'!$AA101)</f>
        <v/>
      </c>
      <c r="N101" s="35">
        <f>IF('Employee Master'!$B101="","",'Tax Computation'!$AB101)</f>
        <v/>
      </c>
      <c r="O101" s="35">
        <f>IF('Employee Master'!$B101="","",'Tax Computation'!$AK101)</f>
        <v/>
      </c>
      <c r="P101" s="35">
        <f>IF('Employee Master'!$B101="","",'Tax Computation'!$AN101)</f>
        <v/>
      </c>
      <c r="Q101" s="35">
        <f>IF('Employee Master'!$B101="","",'Tax Computation'!$AR101)</f>
        <v/>
      </c>
      <c r="R101" s="35">
        <f>IF('Employee Master'!$B101="","",'Tax Computation'!$AU101+'Tax Computation'!$AX101*'Tax Computation'!$AW101)</f>
        <v/>
      </c>
      <c r="S101" s="35">
        <f>IF('Employee Master'!$B101="","",'Tax Computation'!$AR101-'Tax Computation'!$AT101-$R101)</f>
        <v/>
      </c>
    </row>
    <row r="102">
      <c r="A102" s="31">
        <f>IF('Employee Master'!$B102="","",'Tax Computation'!$A102)</f>
        <v/>
      </c>
      <c r="B102" s="31">
        <f>IF('Employee Master'!$B102="","",'Tax Computation'!$B102)</f>
        <v/>
      </c>
      <c r="C102" s="31">
        <f>IF('Employee Master'!$B102="","",'Employee Master'!$D102)</f>
        <v/>
      </c>
      <c r="D102" s="31">
        <f>IF('Employee Master'!$B102="","",'Tax Computation'!$C102)</f>
        <v/>
      </c>
      <c r="E102" s="32">
        <f>IF('Employee Master'!$B102="","",'Tax Computation'!$G102)</f>
        <v/>
      </c>
      <c r="F102" s="32">
        <f>IF('Employee Master'!$B102="","",'Tax Computation'!$K102+'Tax Computation'!$L102)</f>
        <v/>
      </c>
      <c r="G102" s="32">
        <f>IF('Employee Master'!$B102="","",'Tax Computation'!$M102)</f>
        <v/>
      </c>
      <c r="H102" s="32">
        <f>IF('Employee Master'!$B102="","",'Tax Computation'!$N102)</f>
        <v/>
      </c>
      <c r="I102" s="32">
        <f>IF('Employee Master'!$B102="","",'Tax Computation'!$Q102)</f>
        <v/>
      </c>
      <c r="J102" s="32">
        <f>IF('Employee Master'!$B102="","",'Tax Computation'!$S102)</f>
        <v/>
      </c>
      <c r="K102" s="32">
        <f>IF('Employee Master'!$B102="","",'Tax Computation'!$Y102)</f>
        <v/>
      </c>
      <c r="L102" s="32">
        <f>IF('Employee Master'!$B102="","",'Tax Computation'!$Z102)</f>
        <v/>
      </c>
      <c r="M102" s="32">
        <f>IF('Employee Master'!$B102="","",'Tax Computation'!$AA102)</f>
        <v/>
      </c>
      <c r="N102" s="32">
        <f>IF('Employee Master'!$B102="","",'Tax Computation'!$AB102)</f>
        <v/>
      </c>
      <c r="O102" s="32">
        <f>IF('Employee Master'!$B102="","",'Tax Computation'!$AK102)</f>
        <v/>
      </c>
      <c r="P102" s="32">
        <f>IF('Employee Master'!$B102="","",'Tax Computation'!$AN102)</f>
        <v/>
      </c>
      <c r="Q102" s="32">
        <f>IF('Employee Master'!$B102="","",'Tax Computation'!$AR102)</f>
        <v/>
      </c>
      <c r="R102" s="32">
        <f>IF('Employee Master'!$B102="","",'Tax Computation'!$AU102+'Tax Computation'!$AX102*'Tax Computation'!$AW102)</f>
        <v/>
      </c>
      <c r="S102" s="32">
        <f>IF('Employee Master'!$B102="","",'Tax Computation'!$AR102-'Tax Computation'!$AT102-$R102)</f>
        <v/>
      </c>
    </row>
    <row r="103">
      <c r="A103" s="34">
        <f>IF('Employee Master'!$B103="","",'Tax Computation'!$A103)</f>
        <v/>
      </c>
      <c r="B103" s="34">
        <f>IF('Employee Master'!$B103="","",'Tax Computation'!$B103)</f>
        <v/>
      </c>
      <c r="C103" s="34">
        <f>IF('Employee Master'!$B103="","",'Employee Master'!$D103)</f>
        <v/>
      </c>
      <c r="D103" s="34">
        <f>IF('Employee Master'!$B103="","",'Tax Computation'!$C103)</f>
        <v/>
      </c>
      <c r="E103" s="35">
        <f>IF('Employee Master'!$B103="","",'Tax Computation'!$G103)</f>
        <v/>
      </c>
      <c r="F103" s="35">
        <f>IF('Employee Master'!$B103="","",'Tax Computation'!$K103+'Tax Computation'!$L103)</f>
        <v/>
      </c>
      <c r="G103" s="35">
        <f>IF('Employee Master'!$B103="","",'Tax Computation'!$M103)</f>
        <v/>
      </c>
      <c r="H103" s="35">
        <f>IF('Employee Master'!$B103="","",'Tax Computation'!$N103)</f>
        <v/>
      </c>
      <c r="I103" s="35">
        <f>IF('Employee Master'!$B103="","",'Tax Computation'!$Q103)</f>
        <v/>
      </c>
      <c r="J103" s="35">
        <f>IF('Employee Master'!$B103="","",'Tax Computation'!$S103)</f>
        <v/>
      </c>
      <c r="K103" s="35">
        <f>IF('Employee Master'!$B103="","",'Tax Computation'!$Y103)</f>
        <v/>
      </c>
      <c r="L103" s="35">
        <f>IF('Employee Master'!$B103="","",'Tax Computation'!$Z103)</f>
        <v/>
      </c>
      <c r="M103" s="35">
        <f>IF('Employee Master'!$B103="","",'Tax Computation'!$AA103)</f>
        <v/>
      </c>
      <c r="N103" s="35">
        <f>IF('Employee Master'!$B103="","",'Tax Computation'!$AB103)</f>
        <v/>
      </c>
      <c r="O103" s="35">
        <f>IF('Employee Master'!$B103="","",'Tax Computation'!$AK103)</f>
        <v/>
      </c>
      <c r="P103" s="35">
        <f>IF('Employee Master'!$B103="","",'Tax Computation'!$AN103)</f>
        <v/>
      </c>
      <c r="Q103" s="35">
        <f>IF('Employee Master'!$B103="","",'Tax Computation'!$AR103)</f>
        <v/>
      </c>
      <c r="R103" s="35">
        <f>IF('Employee Master'!$B103="","",'Tax Computation'!$AU103+'Tax Computation'!$AX103*'Tax Computation'!$AW103)</f>
        <v/>
      </c>
      <c r="S103" s="35">
        <f>IF('Employee Master'!$B103="","",'Tax Computation'!$AR103-'Tax Computation'!$AT103-$R103)</f>
        <v/>
      </c>
    </row>
    <row r="104">
      <c r="B104" s="42" t="inlineStr">
        <is>
          <t>TOTAL</t>
        </is>
      </c>
      <c r="E104" s="11">
        <f>SUM(E4:E103)</f>
        <v/>
      </c>
      <c r="F104" s="11">
        <f>SUM(F4:F103)</f>
        <v/>
      </c>
      <c r="G104" s="11">
        <f>SUM(G4:G103)</f>
        <v/>
      </c>
      <c r="H104" s="11">
        <f>SUM(H4:H103)</f>
        <v/>
      </c>
      <c r="I104" s="11">
        <f>SUM(I4:I103)</f>
        <v/>
      </c>
      <c r="J104" s="11">
        <f>SUM(J4:J103)</f>
        <v/>
      </c>
      <c r="K104" s="11">
        <f>SUM(K4:K103)</f>
        <v/>
      </c>
      <c r="L104" s="11">
        <f>SUM(L4:L103)</f>
        <v/>
      </c>
      <c r="M104" s="11">
        <f>SUM(M4:M103)</f>
        <v/>
      </c>
      <c r="N104" s="11">
        <f>SUM(N4:N103)</f>
        <v/>
      </c>
      <c r="O104" s="11">
        <f>SUM(O4:O103)</f>
        <v/>
      </c>
      <c r="P104" s="11">
        <f>SUM(P4:P103)</f>
        <v/>
      </c>
      <c r="Q104" s="11">
        <f>SUM(Q4:Q103)</f>
        <v/>
      </c>
      <c r="R104" s="11">
        <f>SUM(R4:R103)</f>
        <v/>
      </c>
      <c r="S104" s="11">
        <f>SUM(S4:S103)</f>
        <v/>
      </c>
    </row>
  </sheetData>
  <mergeCells count="2">
    <mergeCell ref="A2:S2"/>
    <mergeCell ref="A1:S1"/>
  </mergeCells>
  <pageMargins left="0.75" right="0.75" top="1" bottom="1" header="0.5" footer="0.5"/>
</worksheet>
</file>

<file path=xl/worksheets/sheet2.xml><?xml version="1.0" encoding="utf-8"?>
<worksheet xmlns="http://schemas.openxmlformats.org/spreadsheetml/2006/main">
  <sheetPr>
    <tabColor rgb="002E5FA3"/>
    <outlinePr summaryBelow="1" summaryRight="1"/>
    <pageSetUpPr/>
  </sheetPr>
  <dimension ref="A1:D18"/>
  <sheetViews>
    <sheetView showGridLines="0" workbookViewId="0">
      <selection activeCell="A1" sqref="A1"/>
    </sheetView>
  </sheetViews>
  <sheetFormatPr baseColWidth="8" defaultRowHeight="15"/>
  <cols>
    <col width="3" customWidth="1" min="1" max="1"/>
    <col width="34" customWidth="1" min="2" max="2"/>
    <col width="34" customWidth="1" min="3" max="3"/>
    <col width="60" customWidth="1" min="4" max="4"/>
  </cols>
  <sheetData>
    <row r="1" ht="30" customHeight="1">
      <c r="A1" s="1" t="inlineStr">
        <is>
          <t>Settings</t>
        </is>
      </c>
    </row>
    <row r="2" ht="16" customHeight="1">
      <c r="A2" s="2" t="inlineStr">
        <is>
          <t>Yellow cells are inputs. These feed the payslip header, the register and the TDS due-date table.</t>
        </is>
      </c>
    </row>
    <row r="4">
      <c r="B4" s="3" t="inlineStr">
        <is>
          <t>Deductor details</t>
        </is>
      </c>
    </row>
    <row r="5">
      <c r="B5" s="7" t="inlineStr">
        <is>
          <t>Company / Deductor Name</t>
        </is>
      </c>
      <c r="C5" s="8" t="inlineStr">
        <is>
          <t>Acme Technologies Private Limited</t>
        </is>
      </c>
      <c r="D5" s="9" t="inlineStr">
        <is>
          <t>Appears on every payslip and on Form 130.</t>
        </is>
      </c>
    </row>
    <row r="6">
      <c r="B6" s="7" t="inlineStr">
        <is>
          <t>TAN</t>
        </is>
      </c>
      <c r="C6" s="8" t="inlineStr">
        <is>
          <t>DELA12345B</t>
        </is>
      </c>
      <c r="D6" s="9" t="inlineStr">
        <is>
          <t>Tax Deduction Account Number quoted on challans and Form 138.</t>
        </is>
      </c>
    </row>
    <row r="7">
      <c r="B7" s="7" t="inlineStr">
        <is>
          <t>PAN</t>
        </is>
      </c>
      <c r="C7" s="8" t="inlineStr">
        <is>
          <t>AABCA1234C</t>
        </is>
      </c>
      <c r="D7" s="9" t="inlineStr">
        <is>
          <t>Deductor PAN.</t>
        </is>
      </c>
    </row>
    <row r="8">
      <c r="B8" s="7" t="inlineStr">
        <is>
          <t>Registered Address</t>
        </is>
      </c>
      <c r="C8" s="8" t="inlineStr">
        <is>
          <t>4th Floor, Sector 62, Noida, Uttar Pradesh 201301</t>
        </is>
      </c>
      <c r="D8" s="9" t="inlineStr"/>
    </row>
    <row r="9">
      <c r="B9" s="7" t="inlineStr">
        <is>
          <t>Tax Year</t>
        </is>
      </c>
      <c r="C9" s="8" t="inlineStr">
        <is>
          <t>2026-27</t>
        </is>
      </c>
      <c r="D9" s="9" t="inlineStr">
        <is>
          <t>Income-tax Act, 2025 terminology. Was 'FY 2026-27 / AY 2027-28'.</t>
        </is>
      </c>
    </row>
    <row r="10">
      <c r="B10" s="7" t="inlineStr">
        <is>
          <t>Financial Year Start</t>
        </is>
      </c>
      <c r="C10" s="8" t="inlineStr">
        <is>
          <t>01-Apr-2026</t>
        </is>
      </c>
      <c r="D10" s="9" t="inlineStr"/>
    </row>
    <row r="11">
      <c r="B11" s="7" t="inlineStr">
        <is>
          <t>Financial Year End</t>
        </is>
      </c>
      <c r="C11" s="8" t="inlineStr">
        <is>
          <t>31-Mar-2027</t>
        </is>
      </c>
      <c r="D11" s="9" t="inlineStr"/>
    </row>
    <row r="12">
      <c r="B12" s="7" t="inlineStr">
        <is>
          <t>Payroll Month being processed</t>
        </is>
      </c>
      <c r="C12" s="8" t="inlineStr">
        <is>
          <t>April</t>
        </is>
      </c>
      <c r="D12" s="9" t="inlineStr">
        <is>
          <t>Drives the Payroll Register and Payslip sheets.</t>
        </is>
      </c>
    </row>
    <row r="13">
      <c r="B13" s="7" t="inlineStr">
        <is>
          <t>Default Professional Tax State</t>
        </is>
      </c>
      <c r="C13" s="8" t="inlineStr">
        <is>
          <t>Maharashtra</t>
        </is>
      </c>
      <c r="D13" s="9" t="inlineStr">
        <is>
          <t>Used when an employee row leaves the state blank.</t>
        </is>
      </c>
    </row>
    <row r="15">
      <c r="B15" s="3" t="inlineStr">
        <is>
          <t>Headcount</t>
        </is>
      </c>
    </row>
    <row r="16">
      <c r="B16" s="7" t="inlineStr">
        <is>
          <t>Employees entered</t>
        </is>
      </c>
      <c r="C16" s="10">
        <f>COUNTA('Employee Master'!$B$4:$B$103)</f>
        <v/>
      </c>
      <c r="D16" s="9" t="inlineStr">
        <is>
          <t>Counts non-blank Employee Codes on the master sheet.</t>
        </is>
      </c>
    </row>
    <row r="17">
      <c r="B17" s="7" t="inlineStr">
        <is>
          <t>Total monthly TDS to deposit</t>
        </is>
      </c>
      <c r="C17" s="11">
        <f>SUM('Tax Computation'!$AX$4:$AX$103)</f>
        <v/>
      </c>
      <c r="D17" s="9" t="inlineStr">
        <is>
          <t>Sum of every employee's monthly TDS under section 392.</t>
        </is>
      </c>
    </row>
    <row r="18">
      <c r="B18" s="7" t="inlineStr">
        <is>
          <t>Total annual tax liability</t>
        </is>
      </c>
      <c r="C18" s="11">
        <f>SUM('Tax Computation'!$AR$4:$AR$103)</f>
        <v/>
      </c>
      <c r="D18" s="9" t="inlineStr">
        <is>
          <t>Sum of the final tax liability column.</t>
        </is>
      </c>
    </row>
  </sheetData>
  <mergeCells count="2">
    <mergeCell ref="A1:D1"/>
    <mergeCell ref="A2:D2"/>
  </mergeCells>
  <dataValidations count="2">
    <dataValidation sqref="C12" showDropDown="0" showInputMessage="0" showErrorMessage="0" allowBlank="0" type="list">
      <formula1>"April,May,June,July,August,September,October,November,December,January,February,March"</formula1>
    </dataValidation>
    <dataValidation sqref="C13" showDropDown="0" showInputMessage="0" showErrorMessage="0" allowBlank="0" type="list">
      <formula1>"Maharashtra,Karnataka,West Bengal,Tamil Nadu,Telangana,Andhra Pradesh,Gujarat,Madhya Pradesh,Odisha,Kerala,Assam,Bihar,Delhi,Haryana,Uttar Pradesh,Rajasthan"</formula1>
    </dataValidation>
  </dataValidations>
  <pageMargins left="0.75" right="0.75" top="1" bottom="1" header="0.5" footer="0.5"/>
</worksheet>
</file>

<file path=xl/worksheets/sheet3.xml><?xml version="1.0" encoding="utf-8"?>
<worksheet xmlns="http://schemas.openxmlformats.org/spreadsheetml/2006/main">
  <sheetPr>
    <tabColor rgb="00C00000"/>
    <outlinePr summaryBelow="1" summaryRight="1"/>
    <pageSetUpPr/>
  </sheetPr>
  <dimension ref="A1:E92"/>
  <sheetViews>
    <sheetView showGridLines="0" workbookViewId="0">
      <selection activeCell="A1" sqref="A1"/>
    </sheetView>
  </sheetViews>
  <sheetFormatPr baseColWidth="8" defaultRowHeight="15"/>
  <cols>
    <col width="3" customWidth="1" min="1" max="1"/>
    <col width="34" customWidth="1" min="2" max="2"/>
    <col width="18" customWidth="1" min="3" max="3"/>
    <col width="18" customWidth="1" min="4" max="4"/>
    <col width="62" customWidth="1" min="5" max="5"/>
  </cols>
  <sheetData>
    <row r="1" ht="30" customHeight="1">
      <c r="A1" s="1" t="inlineStr">
        <is>
          <t>Statutory Rate Master — Tax Year 2026-27</t>
        </is>
      </c>
    </row>
    <row r="2" ht="16" customHeight="1">
      <c r="A2" s="2" t="inlineStr">
        <is>
          <t>Every rate the workbook uses lives here. Edit a cell and the whole workbook re-computes. Budget 2026 made no change to any of these.</t>
        </is>
      </c>
    </row>
    <row r="4">
      <c r="B4" s="3" t="inlineStr">
        <is>
          <t>New regime slabs (section 202, default regime)</t>
        </is>
      </c>
    </row>
    <row r="5" ht="42" customHeight="1">
      <c r="A5" s="12" t="inlineStr"/>
      <c r="B5" s="12" t="inlineStr">
        <is>
          <t>Income From (₹)</t>
        </is>
      </c>
      <c r="C5" s="12" t="inlineStr">
        <is>
          <t>Income To (₹)</t>
        </is>
      </c>
      <c r="D5" s="12" t="inlineStr">
        <is>
          <t>Rate</t>
        </is>
      </c>
      <c r="E5" s="12" t="inlineStr">
        <is>
          <t>Differential rate used by the formula</t>
        </is>
      </c>
    </row>
    <row r="6">
      <c r="B6" s="13" t="n">
        <v>0</v>
      </c>
      <c r="C6" s="14" t="n">
        <v>400000</v>
      </c>
      <c r="D6" s="15" t="n">
        <v>0</v>
      </c>
      <c r="E6" s="16">
        <f>$D$6-0</f>
        <v/>
      </c>
    </row>
    <row r="7">
      <c r="B7" s="13" t="n">
        <v>400000</v>
      </c>
      <c r="C7" s="14" t="n">
        <v>800000</v>
      </c>
      <c r="D7" s="15" t="n">
        <v>0.05</v>
      </c>
      <c r="E7" s="16">
        <f>$D$7-$D$6</f>
        <v/>
      </c>
    </row>
    <row r="8">
      <c r="B8" s="13" t="n">
        <v>800000</v>
      </c>
      <c r="C8" s="14" t="n">
        <v>1200000</v>
      </c>
      <c r="D8" s="15" t="n">
        <v>0.1</v>
      </c>
      <c r="E8" s="16">
        <f>$D$8-$D$7</f>
        <v/>
      </c>
    </row>
    <row r="9">
      <c r="B9" s="13" t="n">
        <v>1200000</v>
      </c>
      <c r="C9" s="14" t="n">
        <v>1600000</v>
      </c>
      <c r="D9" s="15" t="n">
        <v>0.15</v>
      </c>
      <c r="E9" s="16">
        <f>$D$9-$D$8</f>
        <v/>
      </c>
    </row>
    <row r="10">
      <c r="B10" s="13" t="n">
        <v>1600000</v>
      </c>
      <c r="C10" s="14" t="n">
        <v>2000000</v>
      </c>
      <c r="D10" s="15" t="n">
        <v>0.2</v>
      </c>
      <c r="E10" s="16">
        <f>$D$10-$D$9</f>
        <v/>
      </c>
    </row>
    <row r="11">
      <c r="B11" s="13" t="n">
        <v>2000000</v>
      </c>
      <c r="C11" s="14" t="n">
        <v>2400000</v>
      </c>
      <c r="D11" s="15" t="n">
        <v>0.25</v>
      </c>
      <c r="E11" s="16">
        <f>$D$11-$D$10</f>
        <v/>
      </c>
    </row>
    <row r="12">
      <c r="B12" s="13" t="n">
        <v>2400000</v>
      </c>
      <c r="C12" s="17" t="inlineStr">
        <is>
          <t>and above</t>
        </is>
      </c>
      <c r="D12" s="15" t="n">
        <v>0.3</v>
      </c>
      <c r="E12" s="16">
        <f>$D$12-$D$11</f>
        <v/>
      </c>
    </row>
    <row r="14">
      <c r="B14" s="3" t="inlineStr">
        <is>
          <t>Old regime (only if the employee opts out via Form 122)</t>
        </is>
      </c>
    </row>
    <row r="15" ht="20" customHeight="1">
      <c r="A15" s="12" t="inlineStr"/>
      <c r="B15" s="12" t="inlineStr">
        <is>
          <t>Age band</t>
        </is>
      </c>
      <c r="C15" s="12" t="inlineStr">
        <is>
          <t>Basic exemption (₹)</t>
        </is>
      </c>
      <c r="D15" s="12" t="inlineStr"/>
      <c r="E15" s="12" t="inlineStr"/>
    </row>
    <row r="16">
      <c r="B16" s="18" t="inlineStr">
        <is>
          <t>Below 60</t>
        </is>
      </c>
      <c r="C16" s="13" t="n">
        <v>250000</v>
      </c>
    </row>
    <row r="17">
      <c r="B17" s="18" t="inlineStr">
        <is>
          <t>60 to 80</t>
        </is>
      </c>
      <c r="C17" s="13" t="n">
        <v>300000</v>
      </c>
    </row>
    <row r="18">
      <c r="B18" s="18" t="inlineStr">
        <is>
          <t>80 and above</t>
        </is>
      </c>
      <c r="C18" s="13" t="n">
        <v>500000</v>
      </c>
    </row>
    <row r="20">
      <c r="B20" s="7" t="inlineStr">
        <is>
          <t>20% slab starts at (₹)</t>
        </is>
      </c>
      <c r="C20" s="13" t="n">
        <v>500000</v>
      </c>
    </row>
    <row r="21">
      <c r="B21" s="7" t="inlineStr">
        <is>
          <t>30% slab starts at (₹)</t>
        </is>
      </c>
      <c r="C21" s="13" t="n">
        <v>1000000</v>
      </c>
    </row>
    <row r="22">
      <c r="B22" s="7" t="inlineStr">
        <is>
          <t>Rate on first band</t>
        </is>
      </c>
      <c r="C22" s="15" t="n">
        <v>0.05</v>
      </c>
    </row>
    <row r="23">
      <c r="B23" s="7" t="inlineStr">
        <is>
          <t>Rate on second band</t>
        </is>
      </c>
      <c r="C23" s="15" t="n">
        <v>0.2</v>
      </c>
    </row>
    <row r="24">
      <c r="B24" s="7" t="inlineStr">
        <is>
          <t>Rate on third band</t>
        </is>
      </c>
      <c r="C24" s="15" t="n">
        <v>0.3</v>
      </c>
    </row>
    <row r="26">
      <c r="B26" s="3" t="inlineStr">
        <is>
          <t>Deductions, rebate and cess</t>
        </is>
      </c>
    </row>
    <row r="27">
      <c r="B27" s="7" t="inlineStr">
        <is>
          <t>Standard deduction — new regime</t>
        </is>
      </c>
      <c r="C27" s="13" t="n">
        <v>75000</v>
      </c>
      <c r="E27" s="19" t="inlineStr">
        <is>
          <t>Section 19. Salaried and pensioners.</t>
        </is>
      </c>
    </row>
    <row r="28">
      <c r="B28" s="7" t="inlineStr">
        <is>
          <t>Standard deduction — old regime</t>
        </is>
      </c>
      <c r="C28" s="13" t="n">
        <v>50000</v>
      </c>
      <c r="E28" s="19" t="inlineStr"/>
    </row>
    <row r="29">
      <c r="B29" s="7" t="inlineStr">
        <is>
          <t>87A rebate — new regime, income up to</t>
        </is>
      </c>
      <c r="C29" s="13" t="n">
        <v>1200000</v>
      </c>
      <c r="E29" s="19" t="inlineStr">
        <is>
          <t>Taxable income threshold for the full rebate.</t>
        </is>
      </c>
    </row>
    <row r="30">
      <c r="B30" s="7" t="inlineStr">
        <is>
          <t>87A rebate — new regime, maximum</t>
        </is>
      </c>
      <c r="C30" s="13" t="n">
        <v>60000</v>
      </c>
      <c r="E30" s="19" t="inlineStr">
        <is>
          <t>Makes ₹12.75 lakh of salary tax-free after the standard deduction.</t>
        </is>
      </c>
    </row>
    <row r="31">
      <c r="B31" s="7" t="inlineStr">
        <is>
          <t>87A rebate — old regime, income up to</t>
        </is>
      </c>
      <c r="C31" s="13" t="n">
        <v>500000</v>
      </c>
      <c r="E31" s="19" t="inlineStr"/>
    </row>
    <row r="32">
      <c r="B32" s="7" t="inlineStr">
        <is>
          <t>87A rebate — old regime, maximum</t>
        </is>
      </c>
      <c r="C32" s="13" t="n">
        <v>12500</v>
      </c>
      <c r="E32" s="19" t="inlineStr"/>
    </row>
    <row r="33">
      <c r="B33" s="7" t="inlineStr">
        <is>
          <t>Health &amp; education cess</t>
        </is>
      </c>
      <c r="C33" s="15" t="n">
        <v>0.04</v>
      </c>
      <c r="E33" s="19" t="inlineStr">
        <is>
          <t>Charged on tax plus surcharge.</t>
        </is>
      </c>
    </row>
    <row r="34">
      <c r="B34" s="7" t="inlineStr">
        <is>
          <t>80C ceiling</t>
        </is>
      </c>
      <c r="C34" s="13" t="n">
        <v>150000</v>
      </c>
      <c r="E34" s="19" t="inlineStr">
        <is>
          <t>Old regime only.</t>
        </is>
      </c>
    </row>
    <row r="35">
      <c r="B35" s="7" t="inlineStr">
        <is>
          <t>80CCD(1B) ceiling</t>
        </is>
      </c>
      <c r="C35" s="13" t="n">
        <v>50000</v>
      </c>
      <c r="E35" s="19" t="inlineStr">
        <is>
          <t>Additional NPS. Old regime only.</t>
        </is>
      </c>
    </row>
    <row r="36">
      <c r="B36" s="7" t="inlineStr">
        <is>
          <t>Housing loan interest ceiling</t>
        </is>
      </c>
      <c r="C36" s="13" t="n">
        <v>200000</v>
      </c>
      <c r="E36" s="19" t="inlineStr">
        <is>
          <t>Section 24(b), self-occupied. Old regime only.</t>
        </is>
      </c>
    </row>
    <row r="37">
      <c r="B37" s="7" t="inlineStr">
        <is>
          <t>80CCD(2) ceiling — new regime</t>
        </is>
      </c>
      <c r="C37" s="15" t="n">
        <v>0.14</v>
      </c>
      <c r="E37" s="19" t="inlineStr">
        <is>
          <t>Employer NPS as a percentage of Basic. The one deduction the new regime still allows.</t>
        </is>
      </c>
    </row>
    <row r="38">
      <c r="B38" s="7" t="inlineStr">
        <is>
          <t>80CCD(2) ceiling — old regime</t>
        </is>
      </c>
      <c r="C38" s="15" t="n">
        <v>0.1</v>
      </c>
      <c r="E38" s="19" t="inlineStr"/>
    </row>
    <row r="41">
      <c r="B41" s="3" t="inlineStr">
        <is>
          <t>Surcharge on total income</t>
        </is>
      </c>
    </row>
    <row r="42" ht="20" customHeight="1">
      <c r="A42" s="12" t="inlineStr"/>
      <c r="B42" s="12" t="inlineStr">
        <is>
          <t>Total income above (₹)</t>
        </is>
      </c>
      <c r="C42" s="12" t="inlineStr">
        <is>
          <t>New regime</t>
        </is>
      </c>
      <c r="D42" s="12" t="inlineStr">
        <is>
          <t>Old regime</t>
        </is>
      </c>
      <c r="E42" s="12" t="inlineStr">
        <is>
          <t>The new regime is capped at 25%; only the old regime reaches 37%.</t>
        </is>
      </c>
    </row>
    <row r="43">
      <c r="B43" s="13" t="n">
        <v>0</v>
      </c>
      <c r="C43" s="15" t="n">
        <v>0</v>
      </c>
      <c r="D43" s="15" t="n">
        <v>0</v>
      </c>
    </row>
    <row r="44">
      <c r="B44" s="13" t="n">
        <v>5000000</v>
      </c>
      <c r="C44" s="15" t="n">
        <v>0.1</v>
      </c>
      <c r="D44" s="15" t="n">
        <v>0.1</v>
      </c>
    </row>
    <row r="45">
      <c r="B45" s="13" t="n">
        <v>10000000</v>
      </c>
      <c r="C45" s="15" t="n">
        <v>0.15</v>
      </c>
      <c r="D45" s="15" t="n">
        <v>0.15</v>
      </c>
    </row>
    <row r="46">
      <c r="B46" s="13" t="n">
        <v>20000000</v>
      </c>
      <c r="C46" s="15" t="n">
        <v>0.25</v>
      </c>
      <c r="D46" s="15" t="n">
        <v>0.25</v>
      </c>
    </row>
    <row r="47">
      <c r="B47" s="13" t="n">
        <v>50000000</v>
      </c>
      <c r="C47" s="15" t="n">
        <v>0.25</v>
      </c>
      <c r="D47" s="15" t="n">
        <v>0.37</v>
      </c>
    </row>
    <row r="49">
      <c r="B49" s="3" t="inlineStr">
        <is>
          <t>Provident fund, ESI and gratuity</t>
        </is>
      </c>
    </row>
    <row r="50">
      <c r="B50" s="7" t="inlineStr">
        <is>
          <t>EPF contribution rate</t>
        </is>
      </c>
      <c r="C50" s="15" t="n">
        <v>0.12</v>
      </c>
      <c r="E50" s="19" t="inlineStr">
        <is>
          <t>Employee and employer, each 12% of PF wages.</t>
        </is>
      </c>
    </row>
    <row r="51">
      <c r="B51" s="7" t="inlineStr">
        <is>
          <t>EPF wage ceiling (monthly ₹)</t>
        </is>
      </c>
      <c r="C51" s="13" t="n">
        <v>15000</v>
      </c>
      <c r="E51" s="19" t="inlineStr">
        <is>
          <t>Applies only where the employee row says 'Yes' to capping.</t>
        </is>
      </c>
    </row>
    <row r="52">
      <c r="B52" s="7" t="inlineStr">
        <is>
          <t>EPS share of employer PF</t>
        </is>
      </c>
      <c r="C52" s="15" t="n">
        <v>0.0833</v>
      </c>
      <c r="E52" s="19" t="inlineStr">
        <is>
          <t>8.33% of PF wages, capped at the ceiling.</t>
        </is>
      </c>
    </row>
    <row r="53">
      <c r="B53" s="7" t="inlineStr">
        <is>
          <t>EPF admin charges</t>
        </is>
      </c>
      <c r="C53" s="15" t="n">
        <v>0.005</v>
      </c>
      <c r="E53" s="19" t="inlineStr">
        <is>
          <t>Employer cost, outside the employee's pay.</t>
        </is>
      </c>
    </row>
    <row r="54">
      <c r="B54" s="7" t="inlineStr">
        <is>
          <t>EDLI</t>
        </is>
      </c>
      <c r="C54" s="15" t="n">
        <v>0.005</v>
      </c>
      <c r="E54" s="19" t="inlineStr"/>
    </row>
    <row r="55">
      <c r="B55" s="7" t="inlineStr">
        <is>
          <t>ESI — employee</t>
        </is>
      </c>
      <c r="C55" s="15" t="n">
        <v>0.0075</v>
      </c>
      <c r="E55" s="19" t="inlineStr"/>
    </row>
    <row r="56">
      <c r="B56" s="7" t="inlineStr">
        <is>
          <t>ESI — employer</t>
        </is>
      </c>
      <c r="C56" s="15" t="n">
        <v>0.0325</v>
      </c>
      <c r="E56" s="19" t="inlineStr"/>
    </row>
    <row r="57">
      <c r="B57" s="7" t="inlineStr">
        <is>
          <t>ESI gross wage ceiling (monthly ₹)</t>
        </is>
      </c>
      <c r="C57" s="13" t="n">
        <v>21000</v>
      </c>
      <c r="E57" s="19" t="inlineStr">
        <is>
          <t>ESI applies only where monthly gross is at or below this.</t>
        </is>
      </c>
    </row>
    <row r="58">
      <c r="B58" s="7" t="inlineStr">
        <is>
          <t>Gratuity provision</t>
        </is>
      </c>
      <c r="C58" s="15" t="n">
        <v>0.0481</v>
      </c>
      <c r="E58" s="19" t="inlineStr">
        <is>
          <t>4.81% of Basic, the standard CTC provisioning rate.</t>
        </is>
      </c>
    </row>
    <row r="60">
      <c r="B60" s="3" t="inlineStr">
        <is>
          <t>Professional tax by state (annual ₹)</t>
        </is>
      </c>
    </row>
    <row r="61" ht="20" customHeight="1">
      <c r="A61" s="12" t="inlineStr"/>
      <c r="B61" s="12" t="inlineStr">
        <is>
          <t>State / Union Territory</t>
        </is>
      </c>
      <c r="C61" s="12" t="inlineStr">
        <is>
          <t>Annual PT (₹)</t>
        </is>
      </c>
      <c r="D61" s="12" t="inlineStr"/>
      <c r="E61" s="12" t="inlineStr">
        <is>
          <t>Indicative. PT is a state levy — confirm against your state schedule and edit.</t>
        </is>
      </c>
    </row>
    <row r="62">
      <c r="B62" s="18" t="inlineStr">
        <is>
          <t>Maharashtra</t>
        </is>
      </c>
      <c r="C62" s="13" t="n">
        <v>2500</v>
      </c>
    </row>
    <row r="63">
      <c r="B63" s="18" t="inlineStr">
        <is>
          <t>Karnataka</t>
        </is>
      </c>
      <c r="C63" s="13" t="n">
        <v>2400</v>
      </c>
    </row>
    <row r="64">
      <c r="B64" s="18" t="inlineStr">
        <is>
          <t>West Bengal</t>
        </is>
      </c>
      <c r="C64" s="13" t="n">
        <v>2496</v>
      </c>
    </row>
    <row r="65">
      <c r="B65" s="18" t="inlineStr">
        <is>
          <t>Tamil Nadu</t>
        </is>
      </c>
      <c r="C65" s="13" t="n">
        <v>2500</v>
      </c>
    </row>
    <row r="66">
      <c r="B66" s="18" t="inlineStr">
        <is>
          <t>Telangana</t>
        </is>
      </c>
      <c r="C66" s="13" t="n">
        <v>2500</v>
      </c>
    </row>
    <row r="67">
      <c r="B67" s="18" t="inlineStr">
        <is>
          <t>Andhra Pradesh</t>
        </is>
      </c>
      <c r="C67" s="13" t="n">
        <v>2500</v>
      </c>
    </row>
    <row r="68">
      <c r="B68" s="18" t="inlineStr">
        <is>
          <t>Gujarat</t>
        </is>
      </c>
      <c r="C68" s="13" t="n">
        <v>2400</v>
      </c>
    </row>
    <row r="69">
      <c r="B69" s="18" t="inlineStr">
        <is>
          <t>Madhya Pradesh</t>
        </is>
      </c>
      <c r="C69" s="13" t="n">
        <v>2500</v>
      </c>
    </row>
    <row r="70">
      <c r="B70" s="18" t="inlineStr">
        <is>
          <t>Odisha</t>
        </is>
      </c>
      <c r="C70" s="13" t="n">
        <v>2500</v>
      </c>
    </row>
    <row r="71">
      <c r="B71" s="18" t="inlineStr">
        <is>
          <t>Kerala</t>
        </is>
      </c>
      <c r="C71" s="13" t="n">
        <v>2500</v>
      </c>
    </row>
    <row r="72">
      <c r="B72" s="18" t="inlineStr">
        <is>
          <t>Assam</t>
        </is>
      </c>
      <c r="C72" s="13" t="n">
        <v>2500</v>
      </c>
    </row>
    <row r="73">
      <c r="B73" s="18" t="inlineStr">
        <is>
          <t>Bihar</t>
        </is>
      </c>
      <c r="C73" s="13" t="n">
        <v>2500</v>
      </c>
    </row>
    <row r="74">
      <c r="B74" s="18" t="inlineStr">
        <is>
          <t>Delhi</t>
        </is>
      </c>
      <c r="C74" s="13" t="n">
        <v>0</v>
      </c>
    </row>
    <row r="75">
      <c r="B75" s="18" t="inlineStr">
        <is>
          <t>Haryana</t>
        </is>
      </c>
      <c r="C75" s="13" t="n">
        <v>0</v>
      </c>
    </row>
    <row r="76">
      <c r="B76" s="18" t="inlineStr">
        <is>
          <t>Uttar Pradesh</t>
        </is>
      </c>
      <c r="C76" s="13" t="n">
        <v>0</v>
      </c>
    </row>
    <row r="77">
      <c r="B77" s="18" t="inlineStr">
        <is>
          <t>Rajasthan</t>
        </is>
      </c>
      <c r="C77" s="13" t="n">
        <v>0</v>
      </c>
    </row>
    <row r="79">
      <c r="B79" s="3" t="inlineStr">
        <is>
          <t>Payroll calendar — Tax Year 2026-27</t>
        </is>
      </c>
    </row>
    <row r="80" ht="20" customHeight="1">
      <c r="A80" s="12" t="inlineStr"/>
      <c r="B80" s="12" t="inlineStr">
        <is>
          <t>Month</t>
        </is>
      </c>
      <c r="C80" s="12" t="inlineStr">
        <is>
          <t>Month no.</t>
        </is>
      </c>
      <c r="D80" s="12" t="inlineStr">
        <is>
          <t>Days</t>
        </is>
      </c>
      <c r="E80" s="12" t="inlineStr">
        <is>
          <t>Quarter</t>
        </is>
      </c>
    </row>
    <row r="81">
      <c r="B81" s="18" t="inlineStr">
        <is>
          <t>April</t>
        </is>
      </c>
      <c r="C81" s="20" t="n">
        <v>1</v>
      </c>
      <c r="D81" s="20" t="n">
        <v>30</v>
      </c>
      <c r="E81" s="21" t="inlineStr">
        <is>
          <t>Q1</t>
        </is>
      </c>
    </row>
    <row r="82">
      <c r="B82" s="18" t="inlineStr">
        <is>
          <t>May</t>
        </is>
      </c>
      <c r="C82" s="20" t="n">
        <v>2</v>
      </c>
      <c r="D82" s="20" t="n">
        <v>31</v>
      </c>
      <c r="E82" s="21" t="inlineStr">
        <is>
          <t>Q1</t>
        </is>
      </c>
    </row>
    <row r="83">
      <c r="B83" s="18" t="inlineStr">
        <is>
          <t>June</t>
        </is>
      </c>
      <c r="C83" s="20" t="n">
        <v>3</v>
      </c>
      <c r="D83" s="20" t="n">
        <v>30</v>
      </c>
      <c r="E83" s="21" t="inlineStr">
        <is>
          <t>Q1</t>
        </is>
      </c>
    </row>
    <row r="84">
      <c r="B84" s="18" t="inlineStr">
        <is>
          <t>July</t>
        </is>
      </c>
      <c r="C84" s="20" t="n">
        <v>4</v>
      </c>
      <c r="D84" s="20" t="n">
        <v>31</v>
      </c>
      <c r="E84" s="21" t="inlineStr">
        <is>
          <t>Q2</t>
        </is>
      </c>
    </row>
    <row r="85">
      <c r="B85" s="18" t="inlineStr">
        <is>
          <t>August</t>
        </is>
      </c>
      <c r="C85" s="20" t="n">
        <v>5</v>
      </c>
      <c r="D85" s="20" t="n">
        <v>31</v>
      </c>
      <c r="E85" s="21" t="inlineStr">
        <is>
          <t>Q2</t>
        </is>
      </c>
    </row>
    <row r="86">
      <c r="B86" s="18" t="inlineStr">
        <is>
          <t>September</t>
        </is>
      </c>
      <c r="C86" s="20" t="n">
        <v>6</v>
      </c>
      <c r="D86" s="20" t="n">
        <v>30</v>
      </c>
      <c r="E86" s="21" t="inlineStr">
        <is>
          <t>Q2</t>
        </is>
      </c>
    </row>
    <row r="87">
      <c r="B87" s="18" t="inlineStr">
        <is>
          <t>October</t>
        </is>
      </c>
      <c r="C87" s="20" t="n">
        <v>7</v>
      </c>
      <c r="D87" s="20" t="n">
        <v>31</v>
      </c>
      <c r="E87" s="21" t="inlineStr">
        <is>
          <t>Q3</t>
        </is>
      </c>
    </row>
    <row r="88">
      <c r="B88" s="18" t="inlineStr">
        <is>
          <t>November</t>
        </is>
      </c>
      <c r="C88" s="20" t="n">
        <v>8</v>
      </c>
      <c r="D88" s="20" t="n">
        <v>30</v>
      </c>
      <c r="E88" s="21" t="inlineStr">
        <is>
          <t>Q3</t>
        </is>
      </c>
    </row>
    <row r="89">
      <c r="B89" s="18" t="inlineStr">
        <is>
          <t>December</t>
        </is>
      </c>
      <c r="C89" s="20" t="n">
        <v>9</v>
      </c>
      <c r="D89" s="20" t="n">
        <v>31</v>
      </c>
      <c r="E89" s="21" t="inlineStr">
        <is>
          <t>Q3</t>
        </is>
      </c>
    </row>
    <row r="90">
      <c r="B90" s="18" t="inlineStr">
        <is>
          <t>January</t>
        </is>
      </c>
      <c r="C90" s="20" t="n">
        <v>10</v>
      </c>
      <c r="D90" s="20" t="n">
        <v>31</v>
      </c>
      <c r="E90" s="21" t="inlineStr">
        <is>
          <t>Q4</t>
        </is>
      </c>
    </row>
    <row r="91">
      <c r="B91" s="18" t="inlineStr">
        <is>
          <t>February</t>
        </is>
      </c>
      <c r="C91" s="20" t="n">
        <v>11</v>
      </c>
      <c r="D91" s="20" t="n">
        <v>28</v>
      </c>
      <c r="E91" s="21" t="inlineStr">
        <is>
          <t>Q4</t>
        </is>
      </c>
    </row>
    <row r="92">
      <c r="B92" s="18" t="inlineStr">
        <is>
          <t>March</t>
        </is>
      </c>
      <c r="C92" s="20" t="n">
        <v>12</v>
      </c>
      <c r="D92" s="20" t="n">
        <v>31</v>
      </c>
      <c r="E92" s="21" t="inlineStr">
        <is>
          <t>Q4</t>
        </is>
      </c>
    </row>
  </sheetData>
  <mergeCells count="2">
    <mergeCell ref="A2:E2"/>
    <mergeCell ref="A1:E1"/>
  </mergeCells>
  <pageMargins left="0.75" right="0.75" top="1" bottom="1" header="0.5" footer="0.5"/>
</worksheet>
</file>

<file path=xl/worksheets/sheet4.xml><?xml version="1.0" encoding="utf-8"?>
<worksheet xmlns="http://schemas.openxmlformats.org/spreadsheetml/2006/main">
  <sheetPr>
    <tabColor rgb="00FFC000"/>
    <outlinePr summaryBelow="1" summaryRight="1"/>
    <pageSetUpPr/>
  </sheetPr>
  <dimension ref="A1:AG103"/>
  <sheetViews>
    <sheetView showGridLines="0" workbookViewId="0">
      <pane xSplit="3" ySplit="3" topLeftCell="D4" activePane="bottomRight" state="frozen"/>
      <selection pane="topRight"/>
      <selection pane="bottomLeft"/>
      <selection pane="bottomRight" activeCell="A1" sqref="A1"/>
    </sheetView>
  </sheetViews>
  <sheetFormatPr baseColWidth="8" defaultRowHeight="15"/>
  <cols>
    <col width="6" customWidth="1" min="1" max="1"/>
    <col width="14" customWidth="1" min="2" max="2"/>
    <col width="22" customWidth="1" min="3" max="3"/>
    <col width="14" customWidth="1" min="4" max="4"/>
    <col width="13" customWidth="1" min="5" max="5"/>
    <col width="13" customWidth="1" min="6" max="6"/>
    <col width="20" customWidth="1" min="7" max="7"/>
    <col width="16" customWidth="1" min="8" max="8"/>
    <col width="11" customWidth="1" min="9" max="9"/>
    <col width="12" customWidth="1" min="10" max="10"/>
    <col width="14" customWidth="1" min="11" max="11"/>
    <col width="13" customWidth="1" min="12" max="12"/>
    <col width="13" customWidth="1" min="13" max="13"/>
    <col width="13" customWidth="1" min="14" max="14"/>
    <col width="13" customWidth="1" min="15" max="15"/>
    <col width="13" customWidth="1" min="16" max="16"/>
    <col width="13" customWidth="1" min="17" max="17"/>
    <col width="13" customWidth="1" min="18" max="18"/>
    <col width="13" customWidth="1" min="19" max="19"/>
    <col width="13" customWidth="1" min="20" max="20"/>
    <col width="13" customWidth="1" min="21" max="21"/>
    <col width="13" customWidth="1" min="22" max="22"/>
    <col width="13" customWidth="1" min="23" max="23"/>
    <col width="13" customWidth="1" min="24" max="24"/>
    <col width="13" customWidth="1" min="25" max="25"/>
    <col width="13" customWidth="1" min="26" max="26"/>
    <col width="13" customWidth="1" min="27" max="27"/>
    <col width="13" customWidth="1" min="28" max="28"/>
    <col width="13" customWidth="1" min="29" max="29"/>
    <col width="13" customWidth="1" min="30" max="30"/>
    <col width="13" customWidth="1" min="31" max="31"/>
    <col width="13" customWidth="1" min="32" max="32"/>
    <col width="13" customWidth="1" min="33" max="33"/>
  </cols>
  <sheetData>
    <row r="1" ht="30" customHeight="1">
      <c r="A1" s="1" t="inlineStr">
        <is>
          <t>Employee Master — the only sheet you fill in</t>
        </is>
      </c>
    </row>
    <row r="2" ht="16" customHeight="1">
      <c r="A2" s="2" t="inlineStr">
        <is>
          <t>One row per employee. Paste in bulk. Every yellow column is an input; leave a cell blank and it is treated as zero. Columns Y to AB apply to the old regime only.</t>
        </is>
      </c>
    </row>
    <row r="3" ht="54" customHeight="1">
      <c r="A3" s="12" t="inlineStr">
        <is>
          <t>S.No</t>
        </is>
      </c>
      <c r="B3" s="12" t="inlineStr">
        <is>
          <t>Employee Code</t>
        </is>
      </c>
      <c r="C3" s="12" t="inlineStr">
        <is>
          <t>Employee Name</t>
        </is>
      </c>
      <c r="D3" s="12" t="inlineStr">
        <is>
          <t>PAN</t>
        </is>
      </c>
      <c r="E3" s="12" t="inlineStr">
        <is>
          <t>Date of Joining</t>
        </is>
      </c>
      <c r="F3" s="12" t="inlineStr">
        <is>
          <t>Date of Leaving</t>
        </is>
      </c>
      <c r="G3" s="12" t="inlineStr">
        <is>
          <t>Designation</t>
        </is>
      </c>
      <c r="H3" s="12" t="inlineStr">
        <is>
          <t>State (for PT)</t>
        </is>
      </c>
      <c r="I3" s="12" t="inlineStr">
        <is>
          <t>Tax Regime</t>
        </is>
      </c>
      <c r="J3" s="12" t="inlineStr">
        <is>
          <t>Age Band</t>
        </is>
      </c>
      <c r="K3" s="12" t="inlineStr">
        <is>
          <t>Annual CTC (₹)</t>
        </is>
      </c>
      <c r="L3" s="12" t="inlineStr">
        <is>
          <t>Basic as % of CTC</t>
        </is>
      </c>
      <c r="M3" s="12" t="inlineStr">
        <is>
          <t>HRA as % of Basic</t>
        </is>
      </c>
      <c r="N3" s="12" t="inlineStr">
        <is>
          <t>Employer NPS as % of Basic</t>
        </is>
      </c>
      <c r="O3" s="12" t="inlineStr">
        <is>
          <t>Cap PF at ₹15,000?</t>
        </is>
      </c>
      <c r="P3" s="12" t="inlineStr">
        <is>
          <t>Metro City?</t>
        </is>
      </c>
      <c r="Q3" s="12" t="inlineStr">
        <is>
          <t>Monthly Rent Paid (₹)</t>
        </is>
      </c>
      <c r="R3" s="12" t="inlineStr">
        <is>
          <t>LTA (annual ₹)</t>
        </is>
      </c>
      <c r="S3" s="12" t="inlineStr">
        <is>
          <t>Other Allowances (annual ₹)</t>
        </is>
      </c>
      <c r="T3" s="12" t="inlineStr">
        <is>
          <t>Bonus / Variable (annual ₹)</t>
        </is>
      </c>
      <c r="U3" s="12" t="inlineStr">
        <is>
          <t>Perquisites (annual ₹)</t>
        </is>
      </c>
      <c r="V3" s="12" t="inlineStr">
        <is>
          <t>LTA Exemption Claimed (₹)</t>
        </is>
      </c>
      <c r="W3" s="12" t="inlineStr">
        <is>
          <t>Income from Other Sources (₹)</t>
        </is>
      </c>
      <c r="X3" s="12" t="inlineStr">
        <is>
          <t>Housing Loan Interest 24(b) (₹)</t>
        </is>
      </c>
      <c r="Y3" s="12" t="inlineStr">
        <is>
          <t>80C (₹)</t>
        </is>
      </c>
      <c r="Z3" s="12" t="inlineStr">
        <is>
          <t>80CCD(1B) (₹)</t>
        </is>
      </c>
      <c r="AA3" s="12" t="inlineStr">
        <is>
          <t>80D (₹)</t>
        </is>
      </c>
      <c r="AB3" s="12" t="inlineStr">
        <is>
          <t>Other Chapter VI-A (₹)</t>
        </is>
      </c>
      <c r="AC3" s="12" t="inlineStr">
        <is>
          <t>Previous Employer Salary (₹)</t>
        </is>
      </c>
      <c r="AD3" s="12" t="inlineStr">
        <is>
          <t>Previous Employer TDS (₹)</t>
        </is>
      </c>
      <c r="AE3" s="12" t="inlineStr">
        <is>
          <t>TDS Already Deducted (₹)</t>
        </is>
      </c>
      <c r="AF3" s="12" t="inlineStr">
        <is>
          <t>Relief u/s 89 (₹)</t>
        </is>
      </c>
      <c r="AG3" s="12" t="inlineStr">
        <is>
          <t>Months Remaining in Year</t>
        </is>
      </c>
    </row>
    <row r="4">
      <c r="A4" s="22">
        <f>IF($B4="","",ROW()-3)</f>
        <v/>
      </c>
      <c r="B4" s="8" t="inlineStr">
        <is>
          <t>EMP001</t>
        </is>
      </c>
      <c r="C4" s="8" t="inlineStr">
        <is>
          <t>Rahul Sharma</t>
        </is>
      </c>
      <c r="D4" s="8" t="inlineStr">
        <is>
          <t>ABCPS1234K</t>
        </is>
      </c>
      <c r="E4" s="23" t="inlineStr">
        <is>
          <t>01-Apr-2024</t>
        </is>
      </c>
      <c r="F4" s="23" t="n"/>
      <c r="G4" s="8" t="inlineStr">
        <is>
          <t>Software Engineer</t>
        </is>
      </c>
      <c r="H4" s="8" t="inlineStr">
        <is>
          <t>Karnataka</t>
        </is>
      </c>
      <c r="I4" s="8" t="inlineStr">
        <is>
          <t>New</t>
        </is>
      </c>
      <c r="J4" s="8" t="inlineStr">
        <is>
          <t>Below 60</t>
        </is>
      </c>
      <c r="K4" s="13" t="n">
        <v>1200000</v>
      </c>
      <c r="L4" s="15" t="n">
        <v>0.5</v>
      </c>
      <c r="M4" s="15" t="n">
        <v>0.4</v>
      </c>
      <c r="N4" s="15" t="n">
        <v>0</v>
      </c>
      <c r="O4" s="8" t="inlineStr">
        <is>
          <t>Yes</t>
        </is>
      </c>
      <c r="P4" s="8" t="inlineStr">
        <is>
          <t>Yes</t>
        </is>
      </c>
      <c r="Q4" s="13" t="n">
        <v>18000</v>
      </c>
      <c r="R4" s="13" t="n">
        <v>0</v>
      </c>
      <c r="S4" s="13" t="n">
        <v>0</v>
      </c>
      <c r="T4" s="13" t="n">
        <v>0</v>
      </c>
      <c r="U4" s="13" t="n">
        <v>0</v>
      </c>
      <c r="V4" s="13" t="n">
        <v>0</v>
      </c>
      <c r="W4" s="13" t="n">
        <v>0</v>
      </c>
      <c r="X4" s="13" t="n">
        <v>0</v>
      </c>
      <c r="Y4" s="13" t="n">
        <v>0</v>
      </c>
      <c r="Z4" s="13" t="n">
        <v>0</v>
      </c>
      <c r="AA4" s="13" t="n">
        <v>0</v>
      </c>
      <c r="AB4" s="13" t="n">
        <v>0</v>
      </c>
      <c r="AC4" s="13" t="n">
        <v>0</v>
      </c>
      <c r="AD4" s="13" t="n">
        <v>0</v>
      </c>
      <c r="AE4" s="13" t="n">
        <v>0</v>
      </c>
      <c r="AF4" s="13" t="n">
        <v>0</v>
      </c>
      <c r="AG4" s="24" t="n">
        <v>12</v>
      </c>
    </row>
    <row r="5">
      <c r="A5" s="25">
        <f>IF($B5="","",ROW()-3)</f>
        <v/>
      </c>
      <c r="B5" s="26" t="inlineStr">
        <is>
          <t>EMP002</t>
        </is>
      </c>
      <c r="C5" s="26" t="inlineStr">
        <is>
          <t>Priya Nair</t>
        </is>
      </c>
      <c r="D5" s="26" t="inlineStr">
        <is>
          <t>AACPN5678L</t>
        </is>
      </c>
      <c r="E5" s="27" t="inlineStr">
        <is>
          <t>15-Jun-2021</t>
        </is>
      </c>
      <c r="F5" s="27" t="n"/>
      <c r="G5" s="26" t="inlineStr">
        <is>
          <t>Finance Manager</t>
        </is>
      </c>
      <c r="H5" s="26" t="inlineStr">
        <is>
          <t>Maharashtra</t>
        </is>
      </c>
      <c r="I5" s="26" t="inlineStr">
        <is>
          <t>Old</t>
        </is>
      </c>
      <c r="J5" s="26" t="inlineStr">
        <is>
          <t>Below 60</t>
        </is>
      </c>
      <c r="K5" s="28" t="n">
        <v>1800000</v>
      </c>
      <c r="L5" s="29" t="n">
        <v>0.5</v>
      </c>
      <c r="M5" s="29" t="n">
        <v>0.4</v>
      </c>
      <c r="N5" s="29" t="n">
        <v>0</v>
      </c>
      <c r="O5" s="26" t="inlineStr">
        <is>
          <t>Yes</t>
        </is>
      </c>
      <c r="P5" s="26" t="inlineStr">
        <is>
          <t>Yes</t>
        </is>
      </c>
      <c r="Q5" s="28" t="n">
        <v>30000</v>
      </c>
      <c r="R5" s="28" t="n">
        <v>0</v>
      </c>
      <c r="S5" s="28" t="n">
        <v>0</v>
      </c>
      <c r="T5" s="28" t="n">
        <v>0</v>
      </c>
      <c r="U5" s="28" t="n">
        <v>0</v>
      </c>
      <c r="V5" s="28" t="n">
        <v>0</v>
      </c>
      <c r="W5" s="28" t="n">
        <v>0</v>
      </c>
      <c r="X5" s="28" t="n">
        <v>0</v>
      </c>
      <c r="Y5" s="28" t="n">
        <v>150000</v>
      </c>
      <c r="Z5" s="28" t="n">
        <v>50000</v>
      </c>
      <c r="AA5" s="28" t="n">
        <v>25000</v>
      </c>
      <c r="AB5" s="28" t="n">
        <v>0</v>
      </c>
      <c r="AC5" s="28" t="n">
        <v>0</v>
      </c>
      <c r="AD5" s="28" t="n">
        <v>0</v>
      </c>
      <c r="AE5" s="28" t="n">
        <v>0</v>
      </c>
      <c r="AF5" s="28" t="n">
        <v>0</v>
      </c>
      <c r="AG5" s="30" t="n">
        <v>12</v>
      </c>
    </row>
    <row r="6">
      <c r="A6" s="22">
        <f>IF($B6="","",ROW()-3)</f>
        <v/>
      </c>
      <c r="B6" s="8" t="inlineStr">
        <is>
          <t>EMP003</t>
        </is>
      </c>
      <c r="C6" s="8" t="inlineStr">
        <is>
          <t>Imran Qureshi</t>
        </is>
      </c>
      <c r="D6" s="8" t="inlineStr">
        <is>
          <t>AAAPQ9012M</t>
        </is>
      </c>
      <c r="E6" s="23" t="inlineStr">
        <is>
          <t>01-Aug-2023</t>
        </is>
      </c>
      <c r="F6" s="23" t="n"/>
      <c r="G6" s="8" t="inlineStr">
        <is>
          <t>Sales Head</t>
        </is>
      </c>
      <c r="H6" s="8" t="inlineStr">
        <is>
          <t>Uttar Pradesh</t>
        </is>
      </c>
      <c r="I6" s="8" t="inlineStr">
        <is>
          <t>New</t>
        </is>
      </c>
      <c r="J6" s="8" t="inlineStr">
        <is>
          <t>Below 60</t>
        </is>
      </c>
      <c r="K6" s="13" t="n">
        <v>2400000</v>
      </c>
      <c r="L6" s="15" t="n">
        <v>0.5</v>
      </c>
      <c r="M6" s="15" t="n">
        <v>0.4</v>
      </c>
      <c r="N6" s="15" t="n">
        <v>0.1</v>
      </c>
      <c r="O6" s="8" t="inlineStr">
        <is>
          <t>No</t>
        </is>
      </c>
      <c r="P6" s="8" t="inlineStr">
        <is>
          <t>No</t>
        </is>
      </c>
      <c r="Q6" s="13" t="n">
        <v>0</v>
      </c>
      <c r="R6" s="13" t="n">
        <v>0</v>
      </c>
      <c r="S6" s="13" t="n">
        <v>0</v>
      </c>
      <c r="T6" s="13" t="n">
        <v>200000</v>
      </c>
      <c r="U6" s="13" t="n">
        <v>0</v>
      </c>
      <c r="V6" s="13" t="n">
        <v>0</v>
      </c>
      <c r="W6" s="13" t="n">
        <v>0</v>
      </c>
      <c r="X6" s="13" t="n">
        <v>0</v>
      </c>
      <c r="Y6" s="13" t="n">
        <v>0</v>
      </c>
      <c r="Z6" s="13" t="n">
        <v>0</v>
      </c>
      <c r="AA6" s="13" t="n">
        <v>0</v>
      </c>
      <c r="AB6" s="13" t="n">
        <v>0</v>
      </c>
      <c r="AC6" s="13" t="n">
        <v>0</v>
      </c>
      <c r="AD6" s="13" t="n">
        <v>0</v>
      </c>
      <c r="AE6" s="13" t="n">
        <v>0</v>
      </c>
      <c r="AF6" s="13" t="n">
        <v>0</v>
      </c>
      <c r="AG6" s="24" t="n">
        <v>12</v>
      </c>
    </row>
    <row r="7">
      <c r="A7" s="25">
        <f>IF($B7="","",ROW()-3)</f>
        <v/>
      </c>
      <c r="B7" s="26" t="n"/>
      <c r="C7" s="26" t="n"/>
      <c r="D7" s="26" t="n"/>
      <c r="E7" s="27" t="n"/>
      <c r="F7" s="27" t="n"/>
      <c r="G7" s="26" t="n"/>
      <c r="H7" s="26" t="n"/>
      <c r="I7" s="26" t="n"/>
      <c r="J7" s="26" t="n"/>
      <c r="K7" s="28" t="n"/>
      <c r="L7" s="29" t="n"/>
      <c r="M7" s="29" t="n"/>
      <c r="N7" s="29" t="n"/>
      <c r="O7" s="26" t="n"/>
      <c r="P7" s="26" t="n"/>
      <c r="Q7" s="28" t="n"/>
      <c r="R7" s="28" t="n"/>
      <c r="S7" s="28" t="n"/>
      <c r="T7" s="28" t="n"/>
      <c r="U7" s="28" t="n"/>
      <c r="V7" s="28" t="n"/>
      <c r="W7" s="28" t="n"/>
      <c r="X7" s="28" t="n"/>
      <c r="Y7" s="28" t="n"/>
      <c r="Z7" s="28" t="n"/>
      <c r="AA7" s="28" t="n"/>
      <c r="AB7" s="28" t="n"/>
      <c r="AC7" s="28" t="n"/>
      <c r="AD7" s="28" t="n"/>
      <c r="AE7" s="28" t="n"/>
      <c r="AF7" s="28" t="n"/>
      <c r="AG7" s="30" t="n"/>
    </row>
    <row r="8">
      <c r="A8" s="22">
        <f>IF($B8="","",ROW()-3)</f>
        <v/>
      </c>
      <c r="B8" s="8" t="n"/>
      <c r="C8" s="8" t="n"/>
      <c r="D8" s="8" t="n"/>
      <c r="E8" s="23" t="n"/>
      <c r="F8" s="23" t="n"/>
      <c r="G8" s="8" t="n"/>
      <c r="H8" s="8" t="n"/>
      <c r="I8" s="8" t="n"/>
      <c r="J8" s="8" t="n"/>
      <c r="K8" s="13" t="n"/>
      <c r="L8" s="15" t="n"/>
      <c r="M8" s="15" t="n"/>
      <c r="N8" s="15" t="n"/>
      <c r="O8" s="8" t="n"/>
      <c r="P8" s="8" t="n"/>
      <c r="Q8" s="13" t="n"/>
      <c r="R8" s="13" t="n"/>
      <c r="S8" s="13" t="n"/>
      <c r="T8" s="13" t="n"/>
      <c r="U8" s="13" t="n"/>
      <c r="V8" s="13" t="n"/>
      <c r="W8" s="13" t="n"/>
      <c r="X8" s="13" t="n"/>
      <c r="Y8" s="13" t="n"/>
      <c r="Z8" s="13" t="n"/>
      <c r="AA8" s="13" t="n"/>
      <c r="AB8" s="13" t="n"/>
      <c r="AC8" s="13" t="n"/>
      <c r="AD8" s="13" t="n"/>
      <c r="AE8" s="13" t="n"/>
      <c r="AF8" s="13" t="n"/>
      <c r="AG8" s="24" t="n"/>
    </row>
    <row r="9">
      <c r="A9" s="25">
        <f>IF($B9="","",ROW()-3)</f>
        <v/>
      </c>
      <c r="B9" s="26" t="n"/>
      <c r="C9" s="26" t="n"/>
      <c r="D9" s="26" t="n"/>
      <c r="E9" s="27" t="n"/>
      <c r="F9" s="27" t="n"/>
      <c r="G9" s="26" t="n"/>
      <c r="H9" s="26" t="n"/>
      <c r="I9" s="26" t="n"/>
      <c r="J9" s="26" t="n"/>
      <c r="K9" s="28" t="n"/>
      <c r="L9" s="29" t="n"/>
      <c r="M9" s="29" t="n"/>
      <c r="N9" s="29" t="n"/>
      <c r="O9" s="26" t="n"/>
      <c r="P9" s="26" t="n"/>
      <c r="Q9" s="28" t="n"/>
      <c r="R9" s="28" t="n"/>
      <c r="S9" s="28" t="n"/>
      <c r="T9" s="28" t="n"/>
      <c r="U9" s="28" t="n"/>
      <c r="V9" s="28" t="n"/>
      <c r="W9" s="28" t="n"/>
      <c r="X9" s="28" t="n"/>
      <c r="Y9" s="28" t="n"/>
      <c r="Z9" s="28" t="n"/>
      <c r="AA9" s="28" t="n"/>
      <c r="AB9" s="28" t="n"/>
      <c r="AC9" s="28" t="n"/>
      <c r="AD9" s="28" t="n"/>
      <c r="AE9" s="28" t="n"/>
      <c r="AF9" s="28" t="n"/>
      <c r="AG9" s="30" t="n"/>
    </row>
    <row r="10">
      <c r="A10" s="22">
        <f>IF($B10="","",ROW()-3)</f>
        <v/>
      </c>
      <c r="B10" s="8" t="n"/>
      <c r="C10" s="8" t="n"/>
      <c r="D10" s="8" t="n"/>
      <c r="E10" s="23" t="n"/>
      <c r="F10" s="23" t="n"/>
      <c r="G10" s="8" t="n"/>
      <c r="H10" s="8" t="n"/>
      <c r="I10" s="8" t="n"/>
      <c r="J10" s="8" t="n"/>
      <c r="K10" s="13" t="n"/>
      <c r="L10" s="15" t="n"/>
      <c r="M10" s="15" t="n"/>
      <c r="N10" s="15" t="n"/>
      <c r="O10" s="8" t="n"/>
      <c r="P10" s="8" t="n"/>
      <c r="Q10" s="13" t="n"/>
      <c r="R10" s="13" t="n"/>
      <c r="S10" s="13" t="n"/>
      <c r="T10" s="13" t="n"/>
      <c r="U10" s="13" t="n"/>
      <c r="V10" s="13" t="n"/>
      <c r="W10" s="13" t="n"/>
      <c r="X10" s="13" t="n"/>
      <c r="Y10" s="13" t="n"/>
      <c r="Z10" s="13" t="n"/>
      <c r="AA10" s="13" t="n"/>
      <c r="AB10" s="13" t="n"/>
      <c r="AC10" s="13" t="n"/>
      <c r="AD10" s="13" t="n"/>
      <c r="AE10" s="13" t="n"/>
      <c r="AF10" s="13" t="n"/>
      <c r="AG10" s="24" t="n"/>
    </row>
    <row r="11">
      <c r="A11" s="25">
        <f>IF($B11="","",ROW()-3)</f>
        <v/>
      </c>
      <c r="B11" s="26" t="n"/>
      <c r="C11" s="26" t="n"/>
      <c r="D11" s="26" t="n"/>
      <c r="E11" s="27" t="n"/>
      <c r="F11" s="27" t="n"/>
      <c r="G11" s="26" t="n"/>
      <c r="H11" s="26" t="n"/>
      <c r="I11" s="26" t="n"/>
      <c r="J11" s="26" t="n"/>
      <c r="K11" s="28" t="n"/>
      <c r="L11" s="29" t="n"/>
      <c r="M11" s="29" t="n"/>
      <c r="N11" s="29" t="n"/>
      <c r="O11" s="26" t="n"/>
      <c r="P11" s="26" t="n"/>
      <c r="Q11" s="28" t="n"/>
      <c r="R11" s="28" t="n"/>
      <c r="S11" s="28" t="n"/>
      <c r="T11" s="28" t="n"/>
      <c r="U11" s="28" t="n"/>
      <c r="V11" s="28" t="n"/>
      <c r="W11" s="28" t="n"/>
      <c r="X11" s="28" t="n"/>
      <c r="Y11" s="28" t="n"/>
      <c r="Z11" s="28" t="n"/>
      <c r="AA11" s="28" t="n"/>
      <c r="AB11" s="28" t="n"/>
      <c r="AC11" s="28" t="n"/>
      <c r="AD11" s="28" t="n"/>
      <c r="AE11" s="28" t="n"/>
      <c r="AF11" s="28" t="n"/>
      <c r="AG11" s="30" t="n"/>
    </row>
    <row r="12">
      <c r="A12" s="22">
        <f>IF($B12="","",ROW()-3)</f>
        <v/>
      </c>
      <c r="B12" s="8" t="n"/>
      <c r="C12" s="8" t="n"/>
      <c r="D12" s="8" t="n"/>
      <c r="E12" s="23" t="n"/>
      <c r="F12" s="23" t="n"/>
      <c r="G12" s="8" t="n"/>
      <c r="H12" s="8" t="n"/>
      <c r="I12" s="8" t="n"/>
      <c r="J12" s="8" t="n"/>
      <c r="K12" s="13" t="n"/>
      <c r="L12" s="15" t="n"/>
      <c r="M12" s="15" t="n"/>
      <c r="N12" s="15" t="n"/>
      <c r="O12" s="8" t="n"/>
      <c r="P12" s="8" t="n"/>
      <c r="Q12" s="13" t="n"/>
      <c r="R12" s="13" t="n"/>
      <c r="S12" s="13" t="n"/>
      <c r="T12" s="13" t="n"/>
      <c r="U12" s="13" t="n"/>
      <c r="V12" s="13" t="n"/>
      <c r="W12" s="13" t="n"/>
      <c r="X12" s="13" t="n"/>
      <c r="Y12" s="13" t="n"/>
      <c r="Z12" s="13" t="n"/>
      <c r="AA12" s="13" t="n"/>
      <c r="AB12" s="13" t="n"/>
      <c r="AC12" s="13" t="n"/>
      <c r="AD12" s="13" t="n"/>
      <c r="AE12" s="13" t="n"/>
      <c r="AF12" s="13" t="n"/>
      <c r="AG12" s="24" t="n"/>
    </row>
    <row r="13">
      <c r="A13" s="25">
        <f>IF($B13="","",ROW()-3)</f>
        <v/>
      </c>
      <c r="B13" s="26" t="n"/>
      <c r="C13" s="26" t="n"/>
      <c r="D13" s="26" t="n"/>
      <c r="E13" s="27" t="n"/>
      <c r="F13" s="27" t="n"/>
      <c r="G13" s="26" t="n"/>
      <c r="H13" s="26" t="n"/>
      <c r="I13" s="26" t="n"/>
      <c r="J13" s="26" t="n"/>
      <c r="K13" s="28" t="n"/>
      <c r="L13" s="29" t="n"/>
      <c r="M13" s="29" t="n"/>
      <c r="N13" s="29" t="n"/>
      <c r="O13" s="26" t="n"/>
      <c r="P13" s="26" t="n"/>
      <c r="Q13" s="28" t="n"/>
      <c r="R13" s="28" t="n"/>
      <c r="S13" s="28" t="n"/>
      <c r="T13" s="28" t="n"/>
      <c r="U13" s="28" t="n"/>
      <c r="V13" s="28" t="n"/>
      <c r="W13" s="28" t="n"/>
      <c r="X13" s="28" t="n"/>
      <c r="Y13" s="28" t="n"/>
      <c r="Z13" s="28" t="n"/>
      <c r="AA13" s="28" t="n"/>
      <c r="AB13" s="28" t="n"/>
      <c r="AC13" s="28" t="n"/>
      <c r="AD13" s="28" t="n"/>
      <c r="AE13" s="28" t="n"/>
      <c r="AF13" s="28" t="n"/>
      <c r="AG13" s="30" t="n"/>
    </row>
    <row r="14">
      <c r="A14" s="22">
        <f>IF($B14="","",ROW()-3)</f>
        <v/>
      </c>
      <c r="B14" s="8" t="n"/>
      <c r="C14" s="8" t="n"/>
      <c r="D14" s="8" t="n"/>
      <c r="E14" s="23" t="n"/>
      <c r="F14" s="23" t="n"/>
      <c r="G14" s="8" t="n"/>
      <c r="H14" s="8" t="n"/>
      <c r="I14" s="8" t="n"/>
      <c r="J14" s="8" t="n"/>
      <c r="K14" s="13" t="n"/>
      <c r="L14" s="15" t="n"/>
      <c r="M14" s="15" t="n"/>
      <c r="N14" s="15" t="n"/>
      <c r="O14" s="8" t="n"/>
      <c r="P14" s="8" t="n"/>
      <c r="Q14" s="13" t="n"/>
      <c r="R14" s="13" t="n"/>
      <c r="S14" s="13" t="n"/>
      <c r="T14" s="13" t="n"/>
      <c r="U14" s="13" t="n"/>
      <c r="V14" s="13" t="n"/>
      <c r="W14" s="13" t="n"/>
      <c r="X14" s="13" t="n"/>
      <c r="Y14" s="13" t="n"/>
      <c r="Z14" s="13" t="n"/>
      <c r="AA14" s="13" t="n"/>
      <c r="AB14" s="13" t="n"/>
      <c r="AC14" s="13" t="n"/>
      <c r="AD14" s="13" t="n"/>
      <c r="AE14" s="13" t="n"/>
      <c r="AF14" s="13" t="n"/>
      <c r="AG14" s="24" t="n"/>
    </row>
    <row r="15">
      <c r="A15" s="25">
        <f>IF($B15="","",ROW()-3)</f>
        <v/>
      </c>
      <c r="B15" s="26" t="n"/>
      <c r="C15" s="26" t="n"/>
      <c r="D15" s="26" t="n"/>
      <c r="E15" s="27" t="n"/>
      <c r="F15" s="27" t="n"/>
      <c r="G15" s="26" t="n"/>
      <c r="H15" s="26" t="n"/>
      <c r="I15" s="26" t="n"/>
      <c r="J15" s="26" t="n"/>
      <c r="K15" s="28" t="n"/>
      <c r="L15" s="29" t="n"/>
      <c r="M15" s="29" t="n"/>
      <c r="N15" s="29" t="n"/>
      <c r="O15" s="26" t="n"/>
      <c r="P15" s="26" t="n"/>
      <c r="Q15" s="28" t="n"/>
      <c r="R15" s="28" t="n"/>
      <c r="S15" s="28" t="n"/>
      <c r="T15" s="28" t="n"/>
      <c r="U15" s="28" t="n"/>
      <c r="V15" s="28" t="n"/>
      <c r="W15" s="28" t="n"/>
      <c r="X15" s="28" t="n"/>
      <c r="Y15" s="28" t="n"/>
      <c r="Z15" s="28" t="n"/>
      <c r="AA15" s="28" t="n"/>
      <c r="AB15" s="28" t="n"/>
      <c r="AC15" s="28" t="n"/>
      <c r="AD15" s="28" t="n"/>
      <c r="AE15" s="28" t="n"/>
      <c r="AF15" s="28" t="n"/>
      <c r="AG15" s="30" t="n"/>
    </row>
    <row r="16">
      <c r="A16" s="22">
        <f>IF($B16="","",ROW()-3)</f>
        <v/>
      </c>
      <c r="B16" s="8" t="n"/>
      <c r="C16" s="8" t="n"/>
      <c r="D16" s="8" t="n"/>
      <c r="E16" s="23" t="n"/>
      <c r="F16" s="23" t="n"/>
      <c r="G16" s="8" t="n"/>
      <c r="H16" s="8" t="n"/>
      <c r="I16" s="8" t="n"/>
      <c r="J16" s="8" t="n"/>
      <c r="K16" s="13" t="n"/>
      <c r="L16" s="15" t="n"/>
      <c r="M16" s="15" t="n"/>
      <c r="N16" s="15" t="n"/>
      <c r="O16" s="8" t="n"/>
      <c r="P16" s="8" t="n"/>
      <c r="Q16" s="13" t="n"/>
      <c r="R16" s="13" t="n"/>
      <c r="S16" s="13" t="n"/>
      <c r="T16" s="13" t="n"/>
      <c r="U16" s="13" t="n"/>
      <c r="V16" s="13" t="n"/>
      <c r="W16" s="13" t="n"/>
      <c r="X16" s="13" t="n"/>
      <c r="Y16" s="13" t="n"/>
      <c r="Z16" s="13" t="n"/>
      <c r="AA16" s="13" t="n"/>
      <c r="AB16" s="13" t="n"/>
      <c r="AC16" s="13" t="n"/>
      <c r="AD16" s="13" t="n"/>
      <c r="AE16" s="13" t="n"/>
      <c r="AF16" s="13" t="n"/>
      <c r="AG16" s="24" t="n"/>
    </row>
    <row r="17">
      <c r="A17" s="25">
        <f>IF($B17="","",ROW()-3)</f>
        <v/>
      </c>
      <c r="B17" s="26" t="n"/>
      <c r="C17" s="26" t="n"/>
      <c r="D17" s="26" t="n"/>
      <c r="E17" s="27" t="n"/>
      <c r="F17" s="27" t="n"/>
      <c r="G17" s="26" t="n"/>
      <c r="H17" s="26" t="n"/>
      <c r="I17" s="26" t="n"/>
      <c r="J17" s="26" t="n"/>
      <c r="K17" s="28" t="n"/>
      <c r="L17" s="29" t="n"/>
      <c r="M17" s="29" t="n"/>
      <c r="N17" s="29" t="n"/>
      <c r="O17" s="26" t="n"/>
      <c r="P17" s="26" t="n"/>
      <c r="Q17" s="28" t="n"/>
      <c r="R17" s="28" t="n"/>
      <c r="S17" s="28" t="n"/>
      <c r="T17" s="28" t="n"/>
      <c r="U17" s="28" t="n"/>
      <c r="V17" s="28" t="n"/>
      <c r="W17" s="28" t="n"/>
      <c r="X17" s="28" t="n"/>
      <c r="Y17" s="28" t="n"/>
      <c r="Z17" s="28" t="n"/>
      <c r="AA17" s="28" t="n"/>
      <c r="AB17" s="28" t="n"/>
      <c r="AC17" s="28" t="n"/>
      <c r="AD17" s="28" t="n"/>
      <c r="AE17" s="28" t="n"/>
      <c r="AF17" s="28" t="n"/>
      <c r="AG17" s="30" t="n"/>
    </row>
    <row r="18">
      <c r="A18" s="22">
        <f>IF($B18="","",ROW()-3)</f>
        <v/>
      </c>
      <c r="B18" s="8" t="n"/>
      <c r="C18" s="8" t="n"/>
      <c r="D18" s="8" t="n"/>
      <c r="E18" s="23" t="n"/>
      <c r="F18" s="23" t="n"/>
      <c r="G18" s="8" t="n"/>
      <c r="H18" s="8" t="n"/>
      <c r="I18" s="8" t="n"/>
      <c r="J18" s="8" t="n"/>
      <c r="K18" s="13" t="n"/>
      <c r="L18" s="15" t="n"/>
      <c r="M18" s="15" t="n"/>
      <c r="N18" s="15" t="n"/>
      <c r="O18" s="8" t="n"/>
      <c r="P18" s="8" t="n"/>
      <c r="Q18" s="13" t="n"/>
      <c r="R18" s="13" t="n"/>
      <c r="S18" s="13" t="n"/>
      <c r="T18" s="13" t="n"/>
      <c r="U18" s="13" t="n"/>
      <c r="V18" s="13" t="n"/>
      <c r="W18" s="13" t="n"/>
      <c r="X18" s="13" t="n"/>
      <c r="Y18" s="13" t="n"/>
      <c r="Z18" s="13" t="n"/>
      <c r="AA18" s="13" t="n"/>
      <c r="AB18" s="13" t="n"/>
      <c r="AC18" s="13" t="n"/>
      <c r="AD18" s="13" t="n"/>
      <c r="AE18" s="13" t="n"/>
      <c r="AF18" s="13" t="n"/>
      <c r="AG18" s="24" t="n"/>
    </row>
    <row r="19">
      <c r="A19" s="25">
        <f>IF($B19="","",ROW()-3)</f>
        <v/>
      </c>
      <c r="B19" s="26" t="n"/>
      <c r="C19" s="26" t="n"/>
      <c r="D19" s="26" t="n"/>
      <c r="E19" s="27" t="n"/>
      <c r="F19" s="27" t="n"/>
      <c r="G19" s="26" t="n"/>
      <c r="H19" s="26" t="n"/>
      <c r="I19" s="26" t="n"/>
      <c r="J19" s="26" t="n"/>
      <c r="K19" s="28" t="n"/>
      <c r="L19" s="29" t="n"/>
      <c r="M19" s="29" t="n"/>
      <c r="N19" s="29" t="n"/>
      <c r="O19" s="26" t="n"/>
      <c r="P19" s="26" t="n"/>
      <c r="Q19" s="28" t="n"/>
      <c r="R19" s="28" t="n"/>
      <c r="S19" s="28" t="n"/>
      <c r="T19" s="28" t="n"/>
      <c r="U19" s="28" t="n"/>
      <c r="V19" s="28" t="n"/>
      <c r="W19" s="28" t="n"/>
      <c r="X19" s="28" t="n"/>
      <c r="Y19" s="28" t="n"/>
      <c r="Z19" s="28" t="n"/>
      <c r="AA19" s="28" t="n"/>
      <c r="AB19" s="28" t="n"/>
      <c r="AC19" s="28" t="n"/>
      <c r="AD19" s="28" t="n"/>
      <c r="AE19" s="28" t="n"/>
      <c r="AF19" s="28" t="n"/>
      <c r="AG19" s="30" t="n"/>
    </row>
    <row r="20">
      <c r="A20" s="22">
        <f>IF($B20="","",ROW()-3)</f>
        <v/>
      </c>
      <c r="B20" s="8" t="n"/>
      <c r="C20" s="8" t="n"/>
      <c r="D20" s="8" t="n"/>
      <c r="E20" s="23" t="n"/>
      <c r="F20" s="23" t="n"/>
      <c r="G20" s="8" t="n"/>
      <c r="H20" s="8" t="n"/>
      <c r="I20" s="8" t="n"/>
      <c r="J20" s="8" t="n"/>
      <c r="K20" s="13" t="n"/>
      <c r="L20" s="15" t="n"/>
      <c r="M20" s="15" t="n"/>
      <c r="N20" s="15" t="n"/>
      <c r="O20" s="8" t="n"/>
      <c r="P20" s="8" t="n"/>
      <c r="Q20" s="13" t="n"/>
      <c r="R20" s="13" t="n"/>
      <c r="S20" s="13" t="n"/>
      <c r="T20" s="13" t="n"/>
      <c r="U20" s="13" t="n"/>
      <c r="V20" s="13" t="n"/>
      <c r="W20" s="13" t="n"/>
      <c r="X20" s="13" t="n"/>
      <c r="Y20" s="13" t="n"/>
      <c r="Z20" s="13" t="n"/>
      <c r="AA20" s="13" t="n"/>
      <c r="AB20" s="13" t="n"/>
      <c r="AC20" s="13" t="n"/>
      <c r="AD20" s="13" t="n"/>
      <c r="AE20" s="13" t="n"/>
      <c r="AF20" s="13" t="n"/>
      <c r="AG20" s="24" t="n"/>
    </row>
    <row r="21">
      <c r="A21" s="25">
        <f>IF($B21="","",ROW()-3)</f>
        <v/>
      </c>
      <c r="B21" s="26" t="n"/>
      <c r="C21" s="26" t="n"/>
      <c r="D21" s="26" t="n"/>
      <c r="E21" s="27" t="n"/>
      <c r="F21" s="27" t="n"/>
      <c r="G21" s="26" t="n"/>
      <c r="H21" s="26" t="n"/>
      <c r="I21" s="26" t="n"/>
      <c r="J21" s="26" t="n"/>
      <c r="K21" s="28" t="n"/>
      <c r="L21" s="29" t="n"/>
      <c r="M21" s="29" t="n"/>
      <c r="N21" s="29" t="n"/>
      <c r="O21" s="26" t="n"/>
      <c r="P21" s="26" t="n"/>
      <c r="Q21" s="28" t="n"/>
      <c r="R21" s="28" t="n"/>
      <c r="S21" s="28" t="n"/>
      <c r="T21" s="28" t="n"/>
      <c r="U21" s="28" t="n"/>
      <c r="V21" s="28" t="n"/>
      <c r="W21" s="28" t="n"/>
      <c r="X21" s="28" t="n"/>
      <c r="Y21" s="28" t="n"/>
      <c r="Z21" s="28" t="n"/>
      <c r="AA21" s="28" t="n"/>
      <c r="AB21" s="28" t="n"/>
      <c r="AC21" s="28" t="n"/>
      <c r="AD21" s="28" t="n"/>
      <c r="AE21" s="28" t="n"/>
      <c r="AF21" s="28" t="n"/>
      <c r="AG21" s="30" t="n"/>
    </row>
    <row r="22">
      <c r="A22" s="22">
        <f>IF($B22="","",ROW()-3)</f>
        <v/>
      </c>
      <c r="B22" s="8" t="n"/>
      <c r="C22" s="8" t="n"/>
      <c r="D22" s="8" t="n"/>
      <c r="E22" s="23" t="n"/>
      <c r="F22" s="23" t="n"/>
      <c r="G22" s="8" t="n"/>
      <c r="H22" s="8" t="n"/>
      <c r="I22" s="8" t="n"/>
      <c r="J22" s="8" t="n"/>
      <c r="K22" s="13" t="n"/>
      <c r="L22" s="15" t="n"/>
      <c r="M22" s="15" t="n"/>
      <c r="N22" s="15" t="n"/>
      <c r="O22" s="8" t="n"/>
      <c r="P22" s="8" t="n"/>
      <c r="Q22" s="13" t="n"/>
      <c r="R22" s="13" t="n"/>
      <c r="S22" s="13" t="n"/>
      <c r="T22" s="13" t="n"/>
      <c r="U22" s="13" t="n"/>
      <c r="V22" s="13" t="n"/>
      <c r="W22" s="13" t="n"/>
      <c r="X22" s="13" t="n"/>
      <c r="Y22" s="13" t="n"/>
      <c r="Z22" s="13" t="n"/>
      <c r="AA22" s="13" t="n"/>
      <c r="AB22" s="13" t="n"/>
      <c r="AC22" s="13" t="n"/>
      <c r="AD22" s="13" t="n"/>
      <c r="AE22" s="13" t="n"/>
      <c r="AF22" s="13" t="n"/>
      <c r="AG22" s="24" t="n"/>
    </row>
    <row r="23">
      <c r="A23" s="25">
        <f>IF($B23="","",ROW()-3)</f>
        <v/>
      </c>
      <c r="B23" s="26" t="n"/>
      <c r="C23" s="26" t="n"/>
      <c r="D23" s="26" t="n"/>
      <c r="E23" s="27" t="n"/>
      <c r="F23" s="27" t="n"/>
      <c r="G23" s="26" t="n"/>
      <c r="H23" s="26" t="n"/>
      <c r="I23" s="26" t="n"/>
      <c r="J23" s="26" t="n"/>
      <c r="K23" s="28" t="n"/>
      <c r="L23" s="29" t="n"/>
      <c r="M23" s="29" t="n"/>
      <c r="N23" s="29" t="n"/>
      <c r="O23" s="26" t="n"/>
      <c r="P23" s="26" t="n"/>
      <c r="Q23" s="28" t="n"/>
      <c r="R23" s="28" t="n"/>
      <c r="S23" s="28" t="n"/>
      <c r="T23" s="28" t="n"/>
      <c r="U23" s="28" t="n"/>
      <c r="V23" s="28" t="n"/>
      <c r="W23" s="28" t="n"/>
      <c r="X23" s="28" t="n"/>
      <c r="Y23" s="28" t="n"/>
      <c r="Z23" s="28" t="n"/>
      <c r="AA23" s="28" t="n"/>
      <c r="AB23" s="28" t="n"/>
      <c r="AC23" s="28" t="n"/>
      <c r="AD23" s="28" t="n"/>
      <c r="AE23" s="28" t="n"/>
      <c r="AF23" s="28" t="n"/>
      <c r="AG23" s="30" t="n"/>
    </row>
    <row r="24">
      <c r="A24" s="22">
        <f>IF($B24="","",ROW()-3)</f>
        <v/>
      </c>
      <c r="B24" s="8" t="n"/>
      <c r="C24" s="8" t="n"/>
      <c r="D24" s="8" t="n"/>
      <c r="E24" s="23" t="n"/>
      <c r="F24" s="23" t="n"/>
      <c r="G24" s="8" t="n"/>
      <c r="H24" s="8" t="n"/>
      <c r="I24" s="8" t="n"/>
      <c r="J24" s="8" t="n"/>
      <c r="K24" s="13" t="n"/>
      <c r="L24" s="15" t="n"/>
      <c r="M24" s="15" t="n"/>
      <c r="N24" s="15" t="n"/>
      <c r="O24" s="8" t="n"/>
      <c r="P24" s="8" t="n"/>
      <c r="Q24" s="13" t="n"/>
      <c r="R24" s="13" t="n"/>
      <c r="S24" s="13" t="n"/>
      <c r="T24" s="13" t="n"/>
      <c r="U24" s="13" t="n"/>
      <c r="V24" s="13" t="n"/>
      <c r="W24" s="13" t="n"/>
      <c r="X24" s="13" t="n"/>
      <c r="Y24" s="13" t="n"/>
      <c r="Z24" s="13" t="n"/>
      <c r="AA24" s="13" t="n"/>
      <c r="AB24" s="13" t="n"/>
      <c r="AC24" s="13" t="n"/>
      <c r="AD24" s="13" t="n"/>
      <c r="AE24" s="13" t="n"/>
      <c r="AF24" s="13" t="n"/>
      <c r="AG24" s="24" t="n"/>
    </row>
    <row r="25">
      <c r="A25" s="25">
        <f>IF($B25="","",ROW()-3)</f>
        <v/>
      </c>
      <c r="B25" s="26" t="n"/>
      <c r="C25" s="26" t="n"/>
      <c r="D25" s="26" t="n"/>
      <c r="E25" s="27" t="n"/>
      <c r="F25" s="27" t="n"/>
      <c r="G25" s="26" t="n"/>
      <c r="H25" s="26" t="n"/>
      <c r="I25" s="26" t="n"/>
      <c r="J25" s="26" t="n"/>
      <c r="K25" s="28" t="n"/>
      <c r="L25" s="29" t="n"/>
      <c r="M25" s="29" t="n"/>
      <c r="N25" s="29" t="n"/>
      <c r="O25" s="26" t="n"/>
      <c r="P25" s="26" t="n"/>
      <c r="Q25" s="28" t="n"/>
      <c r="R25" s="28" t="n"/>
      <c r="S25" s="28" t="n"/>
      <c r="T25" s="28" t="n"/>
      <c r="U25" s="28" t="n"/>
      <c r="V25" s="28" t="n"/>
      <c r="W25" s="28" t="n"/>
      <c r="X25" s="28" t="n"/>
      <c r="Y25" s="28" t="n"/>
      <c r="Z25" s="28" t="n"/>
      <c r="AA25" s="28" t="n"/>
      <c r="AB25" s="28" t="n"/>
      <c r="AC25" s="28" t="n"/>
      <c r="AD25" s="28" t="n"/>
      <c r="AE25" s="28" t="n"/>
      <c r="AF25" s="28" t="n"/>
      <c r="AG25" s="30" t="n"/>
    </row>
    <row r="26">
      <c r="A26" s="22">
        <f>IF($B26="","",ROW()-3)</f>
        <v/>
      </c>
      <c r="B26" s="8" t="n"/>
      <c r="C26" s="8" t="n"/>
      <c r="D26" s="8" t="n"/>
      <c r="E26" s="23" t="n"/>
      <c r="F26" s="23" t="n"/>
      <c r="G26" s="8" t="n"/>
      <c r="H26" s="8" t="n"/>
      <c r="I26" s="8" t="n"/>
      <c r="J26" s="8" t="n"/>
      <c r="K26" s="13" t="n"/>
      <c r="L26" s="15" t="n"/>
      <c r="M26" s="15" t="n"/>
      <c r="N26" s="15" t="n"/>
      <c r="O26" s="8" t="n"/>
      <c r="P26" s="8" t="n"/>
      <c r="Q26" s="13" t="n"/>
      <c r="R26" s="13" t="n"/>
      <c r="S26" s="13" t="n"/>
      <c r="T26" s="13" t="n"/>
      <c r="U26" s="13" t="n"/>
      <c r="V26" s="13" t="n"/>
      <c r="W26" s="13" t="n"/>
      <c r="X26" s="13" t="n"/>
      <c r="Y26" s="13" t="n"/>
      <c r="Z26" s="13" t="n"/>
      <c r="AA26" s="13" t="n"/>
      <c r="AB26" s="13" t="n"/>
      <c r="AC26" s="13" t="n"/>
      <c r="AD26" s="13" t="n"/>
      <c r="AE26" s="13" t="n"/>
      <c r="AF26" s="13" t="n"/>
      <c r="AG26" s="24" t="n"/>
    </row>
    <row r="27">
      <c r="A27" s="25">
        <f>IF($B27="","",ROW()-3)</f>
        <v/>
      </c>
      <c r="B27" s="26" t="n"/>
      <c r="C27" s="26" t="n"/>
      <c r="D27" s="26" t="n"/>
      <c r="E27" s="27" t="n"/>
      <c r="F27" s="27" t="n"/>
      <c r="G27" s="26" t="n"/>
      <c r="H27" s="26" t="n"/>
      <c r="I27" s="26" t="n"/>
      <c r="J27" s="26" t="n"/>
      <c r="K27" s="28" t="n"/>
      <c r="L27" s="29" t="n"/>
      <c r="M27" s="29" t="n"/>
      <c r="N27" s="29" t="n"/>
      <c r="O27" s="26" t="n"/>
      <c r="P27" s="26" t="n"/>
      <c r="Q27" s="28" t="n"/>
      <c r="R27" s="28" t="n"/>
      <c r="S27" s="28" t="n"/>
      <c r="T27" s="28" t="n"/>
      <c r="U27" s="28" t="n"/>
      <c r="V27" s="28" t="n"/>
      <c r="W27" s="28" t="n"/>
      <c r="X27" s="28" t="n"/>
      <c r="Y27" s="28" t="n"/>
      <c r="Z27" s="28" t="n"/>
      <c r="AA27" s="28" t="n"/>
      <c r="AB27" s="28" t="n"/>
      <c r="AC27" s="28" t="n"/>
      <c r="AD27" s="28" t="n"/>
      <c r="AE27" s="28" t="n"/>
      <c r="AF27" s="28" t="n"/>
      <c r="AG27" s="30" t="n"/>
    </row>
    <row r="28">
      <c r="A28" s="22">
        <f>IF($B28="","",ROW()-3)</f>
        <v/>
      </c>
      <c r="B28" s="8" t="n"/>
      <c r="C28" s="8" t="n"/>
      <c r="D28" s="8" t="n"/>
      <c r="E28" s="23" t="n"/>
      <c r="F28" s="23" t="n"/>
      <c r="G28" s="8" t="n"/>
      <c r="H28" s="8" t="n"/>
      <c r="I28" s="8" t="n"/>
      <c r="J28" s="8" t="n"/>
      <c r="K28" s="13" t="n"/>
      <c r="L28" s="15" t="n"/>
      <c r="M28" s="15" t="n"/>
      <c r="N28" s="15" t="n"/>
      <c r="O28" s="8" t="n"/>
      <c r="P28" s="8" t="n"/>
      <c r="Q28" s="13" t="n"/>
      <c r="R28" s="13" t="n"/>
      <c r="S28" s="13" t="n"/>
      <c r="T28" s="13" t="n"/>
      <c r="U28" s="13" t="n"/>
      <c r="V28" s="13" t="n"/>
      <c r="W28" s="13" t="n"/>
      <c r="X28" s="13" t="n"/>
      <c r="Y28" s="13" t="n"/>
      <c r="Z28" s="13" t="n"/>
      <c r="AA28" s="13" t="n"/>
      <c r="AB28" s="13" t="n"/>
      <c r="AC28" s="13" t="n"/>
      <c r="AD28" s="13" t="n"/>
      <c r="AE28" s="13" t="n"/>
      <c r="AF28" s="13" t="n"/>
      <c r="AG28" s="24" t="n"/>
    </row>
    <row r="29">
      <c r="A29" s="25">
        <f>IF($B29="","",ROW()-3)</f>
        <v/>
      </c>
      <c r="B29" s="26" t="n"/>
      <c r="C29" s="26" t="n"/>
      <c r="D29" s="26" t="n"/>
      <c r="E29" s="27" t="n"/>
      <c r="F29" s="27" t="n"/>
      <c r="G29" s="26" t="n"/>
      <c r="H29" s="26" t="n"/>
      <c r="I29" s="26" t="n"/>
      <c r="J29" s="26" t="n"/>
      <c r="K29" s="28" t="n"/>
      <c r="L29" s="29" t="n"/>
      <c r="M29" s="29" t="n"/>
      <c r="N29" s="29" t="n"/>
      <c r="O29" s="26" t="n"/>
      <c r="P29" s="26" t="n"/>
      <c r="Q29" s="28" t="n"/>
      <c r="R29" s="28" t="n"/>
      <c r="S29" s="28" t="n"/>
      <c r="T29" s="28" t="n"/>
      <c r="U29" s="28" t="n"/>
      <c r="V29" s="28" t="n"/>
      <c r="W29" s="28" t="n"/>
      <c r="X29" s="28" t="n"/>
      <c r="Y29" s="28" t="n"/>
      <c r="Z29" s="28" t="n"/>
      <c r="AA29" s="28" t="n"/>
      <c r="AB29" s="28" t="n"/>
      <c r="AC29" s="28" t="n"/>
      <c r="AD29" s="28" t="n"/>
      <c r="AE29" s="28" t="n"/>
      <c r="AF29" s="28" t="n"/>
      <c r="AG29" s="30" t="n"/>
    </row>
    <row r="30">
      <c r="A30" s="22">
        <f>IF($B30="","",ROW()-3)</f>
        <v/>
      </c>
      <c r="B30" s="8" t="n"/>
      <c r="C30" s="8" t="n"/>
      <c r="D30" s="8" t="n"/>
      <c r="E30" s="23" t="n"/>
      <c r="F30" s="23" t="n"/>
      <c r="G30" s="8" t="n"/>
      <c r="H30" s="8" t="n"/>
      <c r="I30" s="8" t="n"/>
      <c r="J30" s="8" t="n"/>
      <c r="K30" s="13" t="n"/>
      <c r="L30" s="15" t="n"/>
      <c r="M30" s="15" t="n"/>
      <c r="N30" s="15" t="n"/>
      <c r="O30" s="8" t="n"/>
      <c r="P30" s="8" t="n"/>
      <c r="Q30" s="13" t="n"/>
      <c r="R30" s="13" t="n"/>
      <c r="S30" s="13" t="n"/>
      <c r="T30" s="13" t="n"/>
      <c r="U30" s="13" t="n"/>
      <c r="V30" s="13" t="n"/>
      <c r="W30" s="13" t="n"/>
      <c r="X30" s="13" t="n"/>
      <c r="Y30" s="13" t="n"/>
      <c r="Z30" s="13" t="n"/>
      <c r="AA30" s="13" t="n"/>
      <c r="AB30" s="13" t="n"/>
      <c r="AC30" s="13" t="n"/>
      <c r="AD30" s="13" t="n"/>
      <c r="AE30" s="13" t="n"/>
      <c r="AF30" s="13" t="n"/>
      <c r="AG30" s="24" t="n"/>
    </row>
    <row r="31">
      <c r="A31" s="25">
        <f>IF($B31="","",ROW()-3)</f>
        <v/>
      </c>
      <c r="B31" s="26" t="n"/>
      <c r="C31" s="26" t="n"/>
      <c r="D31" s="26" t="n"/>
      <c r="E31" s="27" t="n"/>
      <c r="F31" s="27" t="n"/>
      <c r="G31" s="26" t="n"/>
      <c r="H31" s="26" t="n"/>
      <c r="I31" s="26" t="n"/>
      <c r="J31" s="26" t="n"/>
      <c r="K31" s="28" t="n"/>
      <c r="L31" s="29" t="n"/>
      <c r="M31" s="29" t="n"/>
      <c r="N31" s="29" t="n"/>
      <c r="O31" s="26" t="n"/>
      <c r="P31" s="26" t="n"/>
      <c r="Q31" s="28" t="n"/>
      <c r="R31" s="28" t="n"/>
      <c r="S31" s="28" t="n"/>
      <c r="T31" s="28" t="n"/>
      <c r="U31" s="28" t="n"/>
      <c r="V31" s="28" t="n"/>
      <c r="W31" s="28" t="n"/>
      <c r="X31" s="28" t="n"/>
      <c r="Y31" s="28" t="n"/>
      <c r="Z31" s="28" t="n"/>
      <c r="AA31" s="28" t="n"/>
      <c r="AB31" s="28" t="n"/>
      <c r="AC31" s="28" t="n"/>
      <c r="AD31" s="28" t="n"/>
      <c r="AE31" s="28" t="n"/>
      <c r="AF31" s="28" t="n"/>
      <c r="AG31" s="30" t="n"/>
    </row>
    <row r="32">
      <c r="A32" s="22">
        <f>IF($B32="","",ROW()-3)</f>
        <v/>
      </c>
      <c r="B32" s="8" t="n"/>
      <c r="C32" s="8" t="n"/>
      <c r="D32" s="8" t="n"/>
      <c r="E32" s="23" t="n"/>
      <c r="F32" s="23" t="n"/>
      <c r="G32" s="8" t="n"/>
      <c r="H32" s="8" t="n"/>
      <c r="I32" s="8" t="n"/>
      <c r="J32" s="8" t="n"/>
      <c r="K32" s="13" t="n"/>
      <c r="L32" s="15" t="n"/>
      <c r="M32" s="15" t="n"/>
      <c r="N32" s="15" t="n"/>
      <c r="O32" s="8" t="n"/>
      <c r="P32" s="8" t="n"/>
      <c r="Q32" s="13" t="n"/>
      <c r="R32" s="13" t="n"/>
      <c r="S32" s="13" t="n"/>
      <c r="T32" s="13" t="n"/>
      <c r="U32" s="13" t="n"/>
      <c r="V32" s="13" t="n"/>
      <c r="W32" s="13" t="n"/>
      <c r="X32" s="13" t="n"/>
      <c r="Y32" s="13" t="n"/>
      <c r="Z32" s="13" t="n"/>
      <c r="AA32" s="13" t="n"/>
      <c r="AB32" s="13" t="n"/>
      <c r="AC32" s="13" t="n"/>
      <c r="AD32" s="13" t="n"/>
      <c r="AE32" s="13" t="n"/>
      <c r="AF32" s="13" t="n"/>
      <c r="AG32" s="24" t="n"/>
    </row>
    <row r="33">
      <c r="A33" s="25">
        <f>IF($B33="","",ROW()-3)</f>
        <v/>
      </c>
      <c r="B33" s="26" t="n"/>
      <c r="C33" s="26" t="n"/>
      <c r="D33" s="26" t="n"/>
      <c r="E33" s="27" t="n"/>
      <c r="F33" s="27" t="n"/>
      <c r="G33" s="26" t="n"/>
      <c r="H33" s="26" t="n"/>
      <c r="I33" s="26" t="n"/>
      <c r="J33" s="26" t="n"/>
      <c r="K33" s="28" t="n"/>
      <c r="L33" s="29" t="n"/>
      <c r="M33" s="29" t="n"/>
      <c r="N33" s="29" t="n"/>
      <c r="O33" s="26" t="n"/>
      <c r="P33" s="26" t="n"/>
      <c r="Q33" s="28" t="n"/>
      <c r="R33" s="28" t="n"/>
      <c r="S33" s="28" t="n"/>
      <c r="T33" s="28" t="n"/>
      <c r="U33" s="28" t="n"/>
      <c r="V33" s="28" t="n"/>
      <c r="W33" s="28" t="n"/>
      <c r="X33" s="28" t="n"/>
      <c r="Y33" s="28" t="n"/>
      <c r="Z33" s="28" t="n"/>
      <c r="AA33" s="28" t="n"/>
      <c r="AB33" s="28" t="n"/>
      <c r="AC33" s="28" t="n"/>
      <c r="AD33" s="28" t="n"/>
      <c r="AE33" s="28" t="n"/>
      <c r="AF33" s="28" t="n"/>
      <c r="AG33" s="30" t="n"/>
    </row>
    <row r="34">
      <c r="A34" s="22">
        <f>IF($B34="","",ROW()-3)</f>
        <v/>
      </c>
      <c r="B34" s="8" t="n"/>
      <c r="C34" s="8" t="n"/>
      <c r="D34" s="8" t="n"/>
      <c r="E34" s="23" t="n"/>
      <c r="F34" s="23" t="n"/>
      <c r="G34" s="8" t="n"/>
      <c r="H34" s="8" t="n"/>
      <c r="I34" s="8" t="n"/>
      <c r="J34" s="8" t="n"/>
      <c r="K34" s="13" t="n"/>
      <c r="L34" s="15" t="n"/>
      <c r="M34" s="15" t="n"/>
      <c r="N34" s="15" t="n"/>
      <c r="O34" s="8" t="n"/>
      <c r="P34" s="8" t="n"/>
      <c r="Q34" s="13" t="n"/>
      <c r="R34" s="13" t="n"/>
      <c r="S34" s="13" t="n"/>
      <c r="T34" s="13" t="n"/>
      <c r="U34" s="13" t="n"/>
      <c r="V34" s="13" t="n"/>
      <c r="W34" s="13" t="n"/>
      <c r="X34" s="13" t="n"/>
      <c r="Y34" s="13" t="n"/>
      <c r="Z34" s="13" t="n"/>
      <c r="AA34" s="13" t="n"/>
      <c r="AB34" s="13" t="n"/>
      <c r="AC34" s="13" t="n"/>
      <c r="AD34" s="13" t="n"/>
      <c r="AE34" s="13" t="n"/>
      <c r="AF34" s="13" t="n"/>
      <c r="AG34" s="24" t="n"/>
    </row>
    <row r="35">
      <c r="A35" s="25">
        <f>IF($B35="","",ROW()-3)</f>
        <v/>
      </c>
      <c r="B35" s="26" t="n"/>
      <c r="C35" s="26" t="n"/>
      <c r="D35" s="26" t="n"/>
      <c r="E35" s="27" t="n"/>
      <c r="F35" s="27" t="n"/>
      <c r="G35" s="26" t="n"/>
      <c r="H35" s="26" t="n"/>
      <c r="I35" s="26" t="n"/>
      <c r="J35" s="26" t="n"/>
      <c r="K35" s="28" t="n"/>
      <c r="L35" s="29" t="n"/>
      <c r="M35" s="29" t="n"/>
      <c r="N35" s="29" t="n"/>
      <c r="O35" s="26" t="n"/>
      <c r="P35" s="26" t="n"/>
      <c r="Q35" s="28" t="n"/>
      <c r="R35" s="28" t="n"/>
      <c r="S35" s="28" t="n"/>
      <c r="T35" s="28" t="n"/>
      <c r="U35" s="28" t="n"/>
      <c r="V35" s="28" t="n"/>
      <c r="W35" s="28" t="n"/>
      <c r="X35" s="28" t="n"/>
      <c r="Y35" s="28" t="n"/>
      <c r="Z35" s="28" t="n"/>
      <c r="AA35" s="28" t="n"/>
      <c r="AB35" s="28" t="n"/>
      <c r="AC35" s="28" t="n"/>
      <c r="AD35" s="28" t="n"/>
      <c r="AE35" s="28" t="n"/>
      <c r="AF35" s="28" t="n"/>
      <c r="AG35" s="30" t="n"/>
    </row>
    <row r="36">
      <c r="A36" s="22">
        <f>IF($B36="","",ROW()-3)</f>
        <v/>
      </c>
      <c r="B36" s="8" t="n"/>
      <c r="C36" s="8" t="n"/>
      <c r="D36" s="8" t="n"/>
      <c r="E36" s="23" t="n"/>
      <c r="F36" s="23" t="n"/>
      <c r="G36" s="8" t="n"/>
      <c r="H36" s="8" t="n"/>
      <c r="I36" s="8" t="n"/>
      <c r="J36" s="8" t="n"/>
      <c r="K36" s="13" t="n"/>
      <c r="L36" s="15" t="n"/>
      <c r="M36" s="15" t="n"/>
      <c r="N36" s="15" t="n"/>
      <c r="O36" s="8" t="n"/>
      <c r="P36" s="8" t="n"/>
      <c r="Q36" s="13" t="n"/>
      <c r="R36" s="13" t="n"/>
      <c r="S36" s="13" t="n"/>
      <c r="T36" s="13" t="n"/>
      <c r="U36" s="13" t="n"/>
      <c r="V36" s="13" t="n"/>
      <c r="W36" s="13" t="n"/>
      <c r="X36" s="13" t="n"/>
      <c r="Y36" s="13" t="n"/>
      <c r="Z36" s="13" t="n"/>
      <c r="AA36" s="13" t="n"/>
      <c r="AB36" s="13" t="n"/>
      <c r="AC36" s="13" t="n"/>
      <c r="AD36" s="13" t="n"/>
      <c r="AE36" s="13" t="n"/>
      <c r="AF36" s="13" t="n"/>
      <c r="AG36" s="24" t="n"/>
    </row>
    <row r="37">
      <c r="A37" s="25">
        <f>IF($B37="","",ROW()-3)</f>
        <v/>
      </c>
      <c r="B37" s="26" t="n"/>
      <c r="C37" s="26" t="n"/>
      <c r="D37" s="26" t="n"/>
      <c r="E37" s="27" t="n"/>
      <c r="F37" s="27" t="n"/>
      <c r="G37" s="26" t="n"/>
      <c r="H37" s="26" t="n"/>
      <c r="I37" s="26" t="n"/>
      <c r="J37" s="26" t="n"/>
      <c r="K37" s="28" t="n"/>
      <c r="L37" s="29" t="n"/>
      <c r="M37" s="29" t="n"/>
      <c r="N37" s="29" t="n"/>
      <c r="O37" s="26" t="n"/>
      <c r="P37" s="26" t="n"/>
      <c r="Q37" s="28" t="n"/>
      <c r="R37" s="28" t="n"/>
      <c r="S37" s="28" t="n"/>
      <c r="T37" s="28" t="n"/>
      <c r="U37" s="28" t="n"/>
      <c r="V37" s="28" t="n"/>
      <c r="W37" s="28" t="n"/>
      <c r="X37" s="28" t="n"/>
      <c r="Y37" s="28" t="n"/>
      <c r="Z37" s="28" t="n"/>
      <c r="AA37" s="28" t="n"/>
      <c r="AB37" s="28" t="n"/>
      <c r="AC37" s="28" t="n"/>
      <c r="AD37" s="28" t="n"/>
      <c r="AE37" s="28" t="n"/>
      <c r="AF37" s="28" t="n"/>
      <c r="AG37" s="30" t="n"/>
    </row>
    <row r="38">
      <c r="A38" s="22">
        <f>IF($B38="","",ROW()-3)</f>
        <v/>
      </c>
      <c r="B38" s="8" t="n"/>
      <c r="C38" s="8" t="n"/>
      <c r="D38" s="8" t="n"/>
      <c r="E38" s="23" t="n"/>
      <c r="F38" s="23" t="n"/>
      <c r="G38" s="8" t="n"/>
      <c r="H38" s="8" t="n"/>
      <c r="I38" s="8" t="n"/>
      <c r="J38" s="8" t="n"/>
      <c r="K38" s="13" t="n"/>
      <c r="L38" s="15" t="n"/>
      <c r="M38" s="15" t="n"/>
      <c r="N38" s="15" t="n"/>
      <c r="O38" s="8" t="n"/>
      <c r="P38" s="8" t="n"/>
      <c r="Q38" s="13" t="n"/>
      <c r="R38" s="13" t="n"/>
      <c r="S38" s="13" t="n"/>
      <c r="T38" s="13" t="n"/>
      <c r="U38" s="13" t="n"/>
      <c r="V38" s="13" t="n"/>
      <c r="W38" s="13" t="n"/>
      <c r="X38" s="13" t="n"/>
      <c r="Y38" s="13" t="n"/>
      <c r="Z38" s="13" t="n"/>
      <c r="AA38" s="13" t="n"/>
      <c r="AB38" s="13" t="n"/>
      <c r="AC38" s="13" t="n"/>
      <c r="AD38" s="13" t="n"/>
      <c r="AE38" s="13" t="n"/>
      <c r="AF38" s="13" t="n"/>
      <c r="AG38" s="24" t="n"/>
    </row>
    <row r="39">
      <c r="A39" s="25">
        <f>IF($B39="","",ROW()-3)</f>
        <v/>
      </c>
      <c r="B39" s="26" t="n"/>
      <c r="C39" s="26" t="n"/>
      <c r="D39" s="26" t="n"/>
      <c r="E39" s="27" t="n"/>
      <c r="F39" s="27" t="n"/>
      <c r="G39" s="26" t="n"/>
      <c r="H39" s="26" t="n"/>
      <c r="I39" s="26" t="n"/>
      <c r="J39" s="26" t="n"/>
      <c r="K39" s="28" t="n"/>
      <c r="L39" s="29" t="n"/>
      <c r="M39" s="29" t="n"/>
      <c r="N39" s="29" t="n"/>
      <c r="O39" s="26" t="n"/>
      <c r="P39" s="26" t="n"/>
      <c r="Q39" s="28" t="n"/>
      <c r="R39" s="28" t="n"/>
      <c r="S39" s="28" t="n"/>
      <c r="T39" s="28" t="n"/>
      <c r="U39" s="28" t="n"/>
      <c r="V39" s="28" t="n"/>
      <c r="W39" s="28" t="n"/>
      <c r="X39" s="28" t="n"/>
      <c r="Y39" s="28" t="n"/>
      <c r="Z39" s="28" t="n"/>
      <c r="AA39" s="28" t="n"/>
      <c r="AB39" s="28" t="n"/>
      <c r="AC39" s="28" t="n"/>
      <c r="AD39" s="28" t="n"/>
      <c r="AE39" s="28" t="n"/>
      <c r="AF39" s="28" t="n"/>
      <c r="AG39" s="30" t="n"/>
    </row>
    <row r="40">
      <c r="A40" s="22">
        <f>IF($B40="","",ROW()-3)</f>
        <v/>
      </c>
      <c r="B40" s="8" t="n"/>
      <c r="C40" s="8" t="n"/>
      <c r="D40" s="8" t="n"/>
      <c r="E40" s="23" t="n"/>
      <c r="F40" s="23" t="n"/>
      <c r="G40" s="8" t="n"/>
      <c r="H40" s="8" t="n"/>
      <c r="I40" s="8" t="n"/>
      <c r="J40" s="8" t="n"/>
      <c r="K40" s="13" t="n"/>
      <c r="L40" s="15" t="n"/>
      <c r="M40" s="15" t="n"/>
      <c r="N40" s="15" t="n"/>
      <c r="O40" s="8" t="n"/>
      <c r="P40" s="8" t="n"/>
      <c r="Q40" s="13" t="n"/>
      <c r="R40" s="13" t="n"/>
      <c r="S40" s="13" t="n"/>
      <c r="T40" s="13" t="n"/>
      <c r="U40" s="13" t="n"/>
      <c r="V40" s="13" t="n"/>
      <c r="W40" s="13" t="n"/>
      <c r="X40" s="13" t="n"/>
      <c r="Y40" s="13" t="n"/>
      <c r="Z40" s="13" t="n"/>
      <c r="AA40" s="13" t="n"/>
      <c r="AB40" s="13" t="n"/>
      <c r="AC40" s="13" t="n"/>
      <c r="AD40" s="13" t="n"/>
      <c r="AE40" s="13" t="n"/>
      <c r="AF40" s="13" t="n"/>
      <c r="AG40" s="24" t="n"/>
    </row>
    <row r="41">
      <c r="A41" s="25">
        <f>IF($B41="","",ROW()-3)</f>
        <v/>
      </c>
      <c r="B41" s="26" t="n"/>
      <c r="C41" s="26" t="n"/>
      <c r="D41" s="26" t="n"/>
      <c r="E41" s="27" t="n"/>
      <c r="F41" s="27" t="n"/>
      <c r="G41" s="26" t="n"/>
      <c r="H41" s="26" t="n"/>
      <c r="I41" s="26" t="n"/>
      <c r="J41" s="26" t="n"/>
      <c r="K41" s="28" t="n"/>
      <c r="L41" s="29" t="n"/>
      <c r="M41" s="29" t="n"/>
      <c r="N41" s="29" t="n"/>
      <c r="O41" s="26" t="n"/>
      <c r="P41" s="26" t="n"/>
      <c r="Q41" s="28" t="n"/>
      <c r="R41" s="28" t="n"/>
      <c r="S41" s="28" t="n"/>
      <c r="T41" s="28" t="n"/>
      <c r="U41" s="28" t="n"/>
      <c r="V41" s="28" t="n"/>
      <c r="W41" s="28" t="n"/>
      <c r="X41" s="28" t="n"/>
      <c r="Y41" s="28" t="n"/>
      <c r="Z41" s="28" t="n"/>
      <c r="AA41" s="28" t="n"/>
      <c r="AB41" s="28" t="n"/>
      <c r="AC41" s="28" t="n"/>
      <c r="AD41" s="28" t="n"/>
      <c r="AE41" s="28" t="n"/>
      <c r="AF41" s="28" t="n"/>
      <c r="AG41" s="30" t="n"/>
    </row>
    <row r="42">
      <c r="A42" s="22">
        <f>IF($B42="","",ROW()-3)</f>
        <v/>
      </c>
      <c r="B42" s="8" t="n"/>
      <c r="C42" s="8" t="n"/>
      <c r="D42" s="8" t="n"/>
      <c r="E42" s="23" t="n"/>
      <c r="F42" s="23" t="n"/>
      <c r="G42" s="8" t="n"/>
      <c r="H42" s="8" t="n"/>
      <c r="I42" s="8" t="n"/>
      <c r="J42" s="8" t="n"/>
      <c r="K42" s="13" t="n"/>
      <c r="L42" s="15" t="n"/>
      <c r="M42" s="15" t="n"/>
      <c r="N42" s="15" t="n"/>
      <c r="O42" s="8" t="n"/>
      <c r="P42" s="8" t="n"/>
      <c r="Q42" s="13" t="n"/>
      <c r="R42" s="13" t="n"/>
      <c r="S42" s="13" t="n"/>
      <c r="T42" s="13" t="n"/>
      <c r="U42" s="13" t="n"/>
      <c r="V42" s="13" t="n"/>
      <c r="W42" s="13" t="n"/>
      <c r="X42" s="13" t="n"/>
      <c r="Y42" s="13" t="n"/>
      <c r="Z42" s="13" t="n"/>
      <c r="AA42" s="13" t="n"/>
      <c r="AB42" s="13" t="n"/>
      <c r="AC42" s="13" t="n"/>
      <c r="AD42" s="13" t="n"/>
      <c r="AE42" s="13" t="n"/>
      <c r="AF42" s="13" t="n"/>
      <c r="AG42" s="24" t="n"/>
    </row>
    <row r="43">
      <c r="A43" s="25">
        <f>IF($B43="","",ROW()-3)</f>
        <v/>
      </c>
      <c r="B43" s="26" t="n"/>
      <c r="C43" s="26" t="n"/>
      <c r="D43" s="26" t="n"/>
      <c r="E43" s="27" t="n"/>
      <c r="F43" s="27" t="n"/>
      <c r="G43" s="26" t="n"/>
      <c r="H43" s="26" t="n"/>
      <c r="I43" s="26" t="n"/>
      <c r="J43" s="26" t="n"/>
      <c r="K43" s="28" t="n"/>
      <c r="L43" s="29" t="n"/>
      <c r="M43" s="29" t="n"/>
      <c r="N43" s="29" t="n"/>
      <c r="O43" s="26" t="n"/>
      <c r="P43" s="26" t="n"/>
      <c r="Q43" s="28" t="n"/>
      <c r="R43" s="28" t="n"/>
      <c r="S43" s="28" t="n"/>
      <c r="T43" s="28" t="n"/>
      <c r="U43" s="28" t="n"/>
      <c r="V43" s="28" t="n"/>
      <c r="W43" s="28" t="n"/>
      <c r="X43" s="28" t="n"/>
      <c r="Y43" s="28" t="n"/>
      <c r="Z43" s="28" t="n"/>
      <c r="AA43" s="28" t="n"/>
      <c r="AB43" s="28" t="n"/>
      <c r="AC43" s="28" t="n"/>
      <c r="AD43" s="28" t="n"/>
      <c r="AE43" s="28" t="n"/>
      <c r="AF43" s="28" t="n"/>
      <c r="AG43" s="30" t="n"/>
    </row>
    <row r="44">
      <c r="A44" s="22">
        <f>IF($B44="","",ROW()-3)</f>
        <v/>
      </c>
      <c r="B44" s="8" t="n"/>
      <c r="C44" s="8" t="n"/>
      <c r="D44" s="8" t="n"/>
      <c r="E44" s="23" t="n"/>
      <c r="F44" s="23" t="n"/>
      <c r="G44" s="8" t="n"/>
      <c r="H44" s="8" t="n"/>
      <c r="I44" s="8" t="n"/>
      <c r="J44" s="8" t="n"/>
      <c r="K44" s="13" t="n"/>
      <c r="L44" s="15" t="n"/>
      <c r="M44" s="15" t="n"/>
      <c r="N44" s="15" t="n"/>
      <c r="O44" s="8" t="n"/>
      <c r="P44" s="8" t="n"/>
      <c r="Q44" s="13" t="n"/>
      <c r="R44" s="13" t="n"/>
      <c r="S44" s="13" t="n"/>
      <c r="T44" s="13" t="n"/>
      <c r="U44" s="13" t="n"/>
      <c r="V44" s="13" t="n"/>
      <c r="W44" s="13" t="n"/>
      <c r="X44" s="13" t="n"/>
      <c r="Y44" s="13" t="n"/>
      <c r="Z44" s="13" t="n"/>
      <c r="AA44" s="13" t="n"/>
      <c r="AB44" s="13" t="n"/>
      <c r="AC44" s="13" t="n"/>
      <c r="AD44" s="13" t="n"/>
      <c r="AE44" s="13" t="n"/>
      <c r="AF44" s="13" t="n"/>
      <c r="AG44" s="24" t="n"/>
    </row>
    <row r="45">
      <c r="A45" s="25">
        <f>IF($B45="","",ROW()-3)</f>
        <v/>
      </c>
      <c r="B45" s="26" t="n"/>
      <c r="C45" s="26" t="n"/>
      <c r="D45" s="26" t="n"/>
      <c r="E45" s="27" t="n"/>
      <c r="F45" s="27" t="n"/>
      <c r="G45" s="26" t="n"/>
      <c r="H45" s="26" t="n"/>
      <c r="I45" s="26" t="n"/>
      <c r="J45" s="26" t="n"/>
      <c r="K45" s="28" t="n"/>
      <c r="L45" s="29" t="n"/>
      <c r="M45" s="29" t="n"/>
      <c r="N45" s="29" t="n"/>
      <c r="O45" s="26" t="n"/>
      <c r="P45" s="26" t="n"/>
      <c r="Q45" s="28" t="n"/>
      <c r="R45" s="28" t="n"/>
      <c r="S45" s="28" t="n"/>
      <c r="T45" s="28" t="n"/>
      <c r="U45" s="28" t="n"/>
      <c r="V45" s="28" t="n"/>
      <c r="W45" s="28" t="n"/>
      <c r="X45" s="28" t="n"/>
      <c r="Y45" s="28" t="n"/>
      <c r="Z45" s="28" t="n"/>
      <c r="AA45" s="28" t="n"/>
      <c r="AB45" s="28" t="n"/>
      <c r="AC45" s="28" t="n"/>
      <c r="AD45" s="28" t="n"/>
      <c r="AE45" s="28" t="n"/>
      <c r="AF45" s="28" t="n"/>
      <c r="AG45" s="30" t="n"/>
    </row>
    <row r="46">
      <c r="A46" s="22">
        <f>IF($B46="","",ROW()-3)</f>
        <v/>
      </c>
      <c r="B46" s="8" t="n"/>
      <c r="C46" s="8" t="n"/>
      <c r="D46" s="8" t="n"/>
      <c r="E46" s="23" t="n"/>
      <c r="F46" s="23" t="n"/>
      <c r="G46" s="8" t="n"/>
      <c r="H46" s="8" t="n"/>
      <c r="I46" s="8" t="n"/>
      <c r="J46" s="8" t="n"/>
      <c r="K46" s="13" t="n"/>
      <c r="L46" s="15" t="n"/>
      <c r="M46" s="15" t="n"/>
      <c r="N46" s="15" t="n"/>
      <c r="O46" s="8" t="n"/>
      <c r="P46" s="8" t="n"/>
      <c r="Q46" s="13" t="n"/>
      <c r="R46" s="13" t="n"/>
      <c r="S46" s="13" t="n"/>
      <c r="T46" s="13" t="n"/>
      <c r="U46" s="13" t="n"/>
      <c r="V46" s="13" t="n"/>
      <c r="W46" s="13" t="n"/>
      <c r="X46" s="13" t="n"/>
      <c r="Y46" s="13" t="n"/>
      <c r="Z46" s="13" t="n"/>
      <c r="AA46" s="13" t="n"/>
      <c r="AB46" s="13" t="n"/>
      <c r="AC46" s="13" t="n"/>
      <c r="AD46" s="13" t="n"/>
      <c r="AE46" s="13" t="n"/>
      <c r="AF46" s="13" t="n"/>
      <c r="AG46" s="24" t="n"/>
    </row>
    <row r="47">
      <c r="A47" s="25">
        <f>IF($B47="","",ROW()-3)</f>
        <v/>
      </c>
      <c r="B47" s="26" t="n"/>
      <c r="C47" s="26" t="n"/>
      <c r="D47" s="26" t="n"/>
      <c r="E47" s="27" t="n"/>
      <c r="F47" s="27" t="n"/>
      <c r="G47" s="26" t="n"/>
      <c r="H47" s="26" t="n"/>
      <c r="I47" s="26" t="n"/>
      <c r="J47" s="26" t="n"/>
      <c r="K47" s="28" t="n"/>
      <c r="L47" s="29" t="n"/>
      <c r="M47" s="29" t="n"/>
      <c r="N47" s="29" t="n"/>
      <c r="O47" s="26" t="n"/>
      <c r="P47" s="26" t="n"/>
      <c r="Q47" s="28" t="n"/>
      <c r="R47" s="28" t="n"/>
      <c r="S47" s="28" t="n"/>
      <c r="T47" s="28" t="n"/>
      <c r="U47" s="28" t="n"/>
      <c r="V47" s="28" t="n"/>
      <c r="W47" s="28" t="n"/>
      <c r="X47" s="28" t="n"/>
      <c r="Y47" s="28" t="n"/>
      <c r="Z47" s="28" t="n"/>
      <c r="AA47" s="28" t="n"/>
      <c r="AB47" s="28" t="n"/>
      <c r="AC47" s="28" t="n"/>
      <c r="AD47" s="28" t="n"/>
      <c r="AE47" s="28" t="n"/>
      <c r="AF47" s="28" t="n"/>
      <c r="AG47" s="30" t="n"/>
    </row>
    <row r="48">
      <c r="A48" s="22">
        <f>IF($B48="","",ROW()-3)</f>
        <v/>
      </c>
      <c r="B48" s="8" t="n"/>
      <c r="C48" s="8" t="n"/>
      <c r="D48" s="8" t="n"/>
      <c r="E48" s="23" t="n"/>
      <c r="F48" s="23" t="n"/>
      <c r="G48" s="8" t="n"/>
      <c r="H48" s="8" t="n"/>
      <c r="I48" s="8" t="n"/>
      <c r="J48" s="8" t="n"/>
      <c r="K48" s="13" t="n"/>
      <c r="L48" s="15" t="n"/>
      <c r="M48" s="15" t="n"/>
      <c r="N48" s="15" t="n"/>
      <c r="O48" s="8" t="n"/>
      <c r="P48" s="8" t="n"/>
      <c r="Q48" s="13" t="n"/>
      <c r="R48" s="13" t="n"/>
      <c r="S48" s="13" t="n"/>
      <c r="T48" s="13" t="n"/>
      <c r="U48" s="13" t="n"/>
      <c r="V48" s="13" t="n"/>
      <c r="W48" s="13" t="n"/>
      <c r="X48" s="13" t="n"/>
      <c r="Y48" s="13" t="n"/>
      <c r="Z48" s="13" t="n"/>
      <c r="AA48" s="13" t="n"/>
      <c r="AB48" s="13" t="n"/>
      <c r="AC48" s="13" t="n"/>
      <c r="AD48" s="13" t="n"/>
      <c r="AE48" s="13" t="n"/>
      <c r="AF48" s="13" t="n"/>
      <c r="AG48" s="24" t="n"/>
    </row>
    <row r="49">
      <c r="A49" s="25">
        <f>IF($B49="","",ROW()-3)</f>
        <v/>
      </c>
      <c r="B49" s="26" t="n"/>
      <c r="C49" s="26" t="n"/>
      <c r="D49" s="26" t="n"/>
      <c r="E49" s="27" t="n"/>
      <c r="F49" s="27" t="n"/>
      <c r="G49" s="26" t="n"/>
      <c r="H49" s="26" t="n"/>
      <c r="I49" s="26" t="n"/>
      <c r="J49" s="26" t="n"/>
      <c r="K49" s="28" t="n"/>
      <c r="L49" s="29" t="n"/>
      <c r="M49" s="29" t="n"/>
      <c r="N49" s="29" t="n"/>
      <c r="O49" s="26" t="n"/>
      <c r="P49" s="26" t="n"/>
      <c r="Q49" s="28" t="n"/>
      <c r="R49" s="28" t="n"/>
      <c r="S49" s="28" t="n"/>
      <c r="T49" s="28" t="n"/>
      <c r="U49" s="28" t="n"/>
      <c r="V49" s="28" t="n"/>
      <c r="W49" s="28" t="n"/>
      <c r="X49" s="28" t="n"/>
      <c r="Y49" s="28" t="n"/>
      <c r="Z49" s="28" t="n"/>
      <c r="AA49" s="28" t="n"/>
      <c r="AB49" s="28" t="n"/>
      <c r="AC49" s="28" t="n"/>
      <c r="AD49" s="28" t="n"/>
      <c r="AE49" s="28" t="n"/>
      <c r="AF49" s="28" t="n"/>
      <c r="AG49" s="30" t="n"/>
    </row>
    <row r="50">
      <c r="A50" s="22">
        <f>IF($B50="","",ROW()-3)</f>
        <v/>
      </c>
      <c r="B50" s="8" t="n"/>
      <c r="C50" s="8" t="n"/>
      <c r="D50" s="8" t="n"/>
      <c r="E50" s="23" t="n"/>
      <c r="F50" s="23" t="n"/>
      <c r="G50" s="8" t="n"/>
      <c r="H50" s="8" t="n"/>
      <c r="I50" s="8" t="n"/>
      <c r="J50" s="8" t="n"/>
      <c r="K50" s="13" t="n"/>
      <c r="L50" s="15" t="n"/>
      <c r="M50" s="15" t="n"/>
      <c r="N50" s="15" t="n"/>
      <c r="O50" s="8" t="n"/>
      <c r="P50" s="8" t="n"/>
      <c r="Q50" s="13" t="n"/>
      <c r="R50" s="13" t="n"/>
      <c r="S50" s="13" t="n"/>
      <c r="T50" s="13" t="n"/>
      <c r="U50" s="13" t="n"/>
      <c r="V50" s="13" t="n"/>
      <c r="W50" s="13" t="n"/>
      <c r="X50" s="13" t="n"/>
      <c r="Y50" s="13" t="n"/>
      <c r="Z50" s="13" t="n"/>
      <c r="AA50" s="13" t="n"/>
      <c r="AB50" s="13" t="n"/>
      <c r="AC50" s="13" t="n"/>
      <c r="AD50" s="13" t="n"/>
      <c r="AE50" s="13" t="n"/>
      <c r="AF50" s="13" t="n"/>
      <c r="AG50" s="24" t="n"/>
    </row>
    <row r="51">
      <c r="A51" s="25">
        <f>IF($B51="","",ROW()-3)</f>
        <v/>
      </c>
      <c r="B51" s="26" t="n"/>
      <c r="C51" s="26" t="n"/>
      <c r="D51" s="26" t="n"/>
      <c r="E51" s="27" t="n"/>
      <c r="F51" s="27" t="n"/>
      <c r="G51" s="26" t="n"/>
      <c r="H51" s="26" t="n"/>
      <c r="I51" s="26" t="n"/>
      <c r="J51" s="26" t="n"/>
      <c r="K51" s="28" t="n"/>
      <c r="L51" s="29" t="n"/>
      <c r="M51" s="29" t="n"/>
      <c r="N51" s="29" t="n"/>
      <c r="O51" s="26" t="n"/>
      <c r="P51" s="26" t="n"/>
      <c r="Q51" s="28" t="n"/>
      <c r="R51" s="28" t="n"/>
      <c r="S51" s="28" t="n"/>
      <c r="T51" s="28" t="n"/>
      <c r="U51" s="28" t="n"/>
      <c r="V51" s="28" t="n"/>
      <c r="W51" s="28" t="n"/>
      <c r="X51" s="28" t="n"/>
      <c r="Y51" s="28" t="n"/>
      <c r="Z51" s="28" t="n"/>
      <c r="AA51" s="28" t="n"/>
      <c r="AB51" s="28" t="n"/>
      <c r="AC51" s="28" t="n"/>
      <c r="AD51" s="28" t="n"/>
      <c r="AE51" s="28" t="n"/>
      <c r="AF51" s="28" t="n"/>
      <c r="AG51" s="30" t="n"/>
    </row>
    <row r="52">
      <c r="A52" s="22">
        <f>IF($B52="","",ROW()-3)</f>
        <v/>
      </c>
      <c r="B52" s="8" t="n"/>
      <c r="C52" s="8" t="n"/>
      <c r="D52" s="8" t="n"/>
      <c r="E52" s="23" t="n"/>
      <c r="F52" s="23" t="n"/>
      <c r="G52" s="8" t="n"/>
      <c r="H52" s="8" t="n"/>
      <c r="I52" s="8" t="n"/>
      <c r="J52" s="8" t="n"/>
      <c r="K52" s="13" t="n"/>
      <c r="L52" s="15" t="n"/>
      <c r="M52" s="15" t="n"/>
      <c r="N52" s="15" t="n"/>
      <c r="O52" s="8" t="n"/>
      <c r="P52" s="8" t="n"/>
      <c r="Q52" s="13" t="n"/>
      <c r="R52" s="13" t="n"/>
      <c r="S52" s="13" t="n"/>
      <c r="T52" s="13" t="n"/>
      <c r="U52" s="13" t="n"/>
      <c r="V52" s="13" t="n"/>
      <c r="W52" s="13" t="n"/>
      <c r="X52" s="13" t="n"/>
      <c r="Y52" s="13" t="n"/>
      <c r="Z52" s="13" t="n"/>
      <c r="AA52" s="13" t="n"/>
      <c r="AB52" s="13" t="n"/>
      <c r="AC52" s="13" t="n"/>
      <c r="AD52" s="13" t="n"/>
      <c r="AE52" s="13" t="n"/>
      <c r="AF52" s="13" t="n"/>
      <c r="AG52" s="24" t="n"/>
    </row>
    <row r="53">
      <c r="A53" s="25">
        <f>IF($B53="","",ROW()-3)</f>
        <v/>
      </c>
      <c r="B53" s="26" t="n"/>
      <c r="C53" s="26" t="n"/>
      <c r="D53" s="26" t="n"/>
      <c r="E53" s="27" t="n"/>
      <c r="F53" s="27" t="n"/>
      <c r="G53" s="26" t="n"/>
      <c r="H53" s="26" t="n"/>
      <c r="I53" s="26" t="n"/>
      <c r="J53" s="26" t="n"/>
      <c r="K53" s="28" t="n"/>
      <c r="L53" s="29" t="n"/>
      <c r="M53" s="29" t="n"/>
      <c r="N53" s="29" t="n"/>
      <c r="O53" s="26" t="n"/>
      <c r="P53" s="26" t="n"/>
      <c r="Q53" s="28" t="n"/>
      <c r="R53" s="28" t="n"/>
      <c r="S53" s="28" t="n"/>
      <c r="T53" s="28" t="n"/>
      <c r="U53" s="28" t="n"/>
      <c r="V53" s="28" t="n"/>
      <c r="W53" s="28" t="n"/>
      <c r="X53" s="28" t="n"/>
      <c r="Y53" s="28" t="n"/>
      <c r="Z53" s="28" t="n"/>
      <c r="AA53" s="28" t="n"/>
      <c r="AB53" s="28" t="n"/>
      <c r="AC53" s="28" t="n"/>
      <c r="AD53" s="28" t="n"/>
      <c r="AE53" s="28" t="n"/>
      <c r="AF53" s="28" t="n"/>
      <c r="AG53" s="30" t="n"/>
    </row>
    <row r="54">
      <c r="A54" s="22">
        <f>IF($B54="","",ROW()-3)</f>
        <v/>
      </c>
      <c r="B54" s="8" t="n"/>
      <c r="C54" s="8" t="n"/>
      <c r="D54" s="8" t="n"/>
      <c r="E54" s="23" t="n"/>
      <c r="F54" s="23" t="n"/>
      <c r="G54" s="8" t="n"/>
      <c r="H54" s="8" t="n"/>
      <c r="I54" s="8" t="n"/>
      <c r="J54" s="8" t="n"/>
      <c r="K54" s="13" t="n"/>
      <c r="L54" s="15" t="n"/>
      <c r="M54" s="15" t="n"/>
      <c r="N54" s="15" t="n"/>
      <c r="O54" s="8" t="n"/>
      <c r="P54" s="8" t="n"/>
      <c r="Q54" s="13" t="n"/>
      <c r="R54" s="13" t="n"/>
      <c r="S54" s="13" t="n"/>
      <c r="T54" s="13" t="n"/>
      <c r="U54" s="13" t="n"/>
      <c r="V54" s="13" t="n"/>
      <c r="W54" s="13" t="n"/>
      <c r="X54" s="13" t="n"/>
      <c r="Y54" s="13" t="n"/>
      <c r="Z54" s="13" t="n"/>
      <c r="AA54" s="13" t="n"/>
      <c r="AB54" s="13" t="n"/>
      <c r="AC54" s="13" t="n"/>
      <c r="AD54" s="13" t="n"/>
      <c r="AE54" s="13" t="n"/>
      <c r="AF54" s="13" t="n"/>
      <c r="AG54" s="24" t="n"/>
    </row>
    <row r="55">
      <c r="A55" s="25">
        <f>IF($B55="","",ROW()-3)</f>
        <v/>
      </c>
      <c r="B55" s="26" t="n"/>
      <c r="C55" s="26" t="n"/>
      <c r="D55" s="26" t="n"/>
      <c r="E55" s="27" t="n"/>
      <c r="F55" s="27" t="n"/>
      <c r="G55" s="26" t="n"/>
      <c r="H55" s="26" t="n"/>
      <c r="I55" s="26" t="n"/>
      <c r="J55" s="26" t="n"/>
      <c r="K55" s="28" t="n"/>
      <c r="L55" s="29" t="n"/>
      <c r="M55" s="29" t="n"/>
      <c r="N55" s="29" t="n"/>
      <c r="O55" s="26" t="n"/>
      <c r="P55" s="26" t="n"/>
      <c r="Q55" s="28" t="n"/>
      <c r="R55" s="28" t="n"/>
      <c r="S55" s="28" t="n"/>
      <c r="T55" s="28" t="n"/>
      <c r="U55" s="28" t="n"/>
      <c r="V55" s="28" t="n"/>
      <c r="W55" s="28" t="n"/>
      <c r="X55" s="28" t="n"/>
      <c r="Y55" s="28" t="n"/>
      <c r="Z55" s="28" t="n"/>
      <c r="AA55" s="28" t="n"/>
      <c r="AB55" s="28" t="n"/>
      <c r="AC55" s="28" t="n"/>
      <c r="AD55" s="28" t="n"/>
      <c r="AE55" s="28" t="n"/>
      <c r="AF55" s="28" t="n"/>
      <c r="AG55" s="30" t="n"/>
    </row>
    <row r="56">
      <c r="A56" s="22">
        <f>IF($B56="","",ROW()-3)</f>
        <v/>
      </c>
      <c r="B56" s="8" t="n"/>
      <c r="C56" s="8" t="n"/>
      <c r="D56" s="8" t="n"/>
      <c r="E56" s="23" t="n"/>
      <c r="F56" s="23" t="n"/>
      <c r="G56" s="8" t="n"/>
      <c r="H56" s="8" t="n"/>
      <c r="I56" s="8" t="n"/>
      <c r="J56" s="8" t="n"/>
      <c r="K56" s="13" t="n"/>
      <c r="L56" s="15" t="n"/>
      <c r="M56" s="15" t="n"/>
      <c r="N56" s="15" t="n"/>
      <c r="O56" s="8" t="n"/>
      <c r="P56" s="8" t="n"/>
      <c r="Q56" s="13" t="n"/>
      <c r="R56" s="13" t="n"/>
      <c r="S56" s="13" t="n"/>
      <c r="T56" s="13" t="n"/>
      <c r="U56" s="13" t="n"/>
      <c r="V56" s="13" t="n"/>
      <c r="W56" s="13" t="n"/>
      <c r="X56" s="13" t="n"/>
      <c r="Y56" s="13" t="n"/>
      <c r="Z56" s="13" t="n"/>
      <c r="AA56" s="13" t="n"/>
      <c r="AB56" s="13" t="n"/>
      <c r="AC56" s="13" t="n"/>
      <c r="AD56" s="13" t="n"/>
      <c r="AE56" s="13" t="n"/>
      <c r="AF56" s="13" t="n"/>
      <c r="AG56" s="24" t="n"/>
    </row>
    <row r="57">
      <c r="A57" s="25">
        <f>IF($B57="","",ROW()-3)</f>
        <v/>
      </c>
      <c r="B57" s="26" t="n"/>
      <c r="C57" s="26" t="n"/>
      <c r="D57" s="26" t="n"/>
      <c r="E57" s="27" t="n"/>
      <c r="F57" s="27" t="n"/>
      <c r="G57" s="26" t="n"/>
      <c r="H57" s="26" t="n"/>
      <c r="I57" s="26" t="n"/>
      <c r="J57" s="26" t="n"/>
      <c r="K57" s="28" t="n"/>
      <c r="L57" s="29" t="n"/>
      <c r="M57" s="29" t="n"/>
      <c r="N57" s="29" t="n"/>
      <c r="O57" s="26" t="n"/>
      <c r="P57" s="26" t="n"/>
      <c r="Q57" s="28" t="n"/>
      <c r="R57" s="28" t="n"/>
      <c r="S57" s="28" t="n"/>
      <c r="T57" s="28" t="n"/>
      <c r="U57" s="28" t="n"/>
      <c r="V57" s="28" t="n"/>
      <c r="W57" s="28" t="n"/>
      <c r="X57" s="28" t="n"/>
      <c r="Y57" s="28" t="n"/>
      <c r="Z57" s="28" t="n"/>
      <c r="AA57" s="28" t="n"/>
      <c r="AB57" s="28" t="n"/>
      <c r="AC57" s="28" t="n"/>
      <c r="AD57" s="28" t="n"/>
      <c r="AE57" s="28" t="n"/>
      <c r="AF57" s="28" t="n"/>
      <c r="AG57" s="30" t="n"/>
    </row>
    <row r="58">
      <c r="A58" s="22">
        <f>IF($B58="","",ROW()-3)</f>
        <v/>
      </c>
      <c r="B58" s="8" t="n"/>
      <c r="C58" s="8" t="n"/>
      <c r="D58" s="8" t="n"/>
      <c r="E58" s="23" t="n"/>
      <c r="F58" s="23" t="n"/>
      <c r="G58" s="8" t="n"/>
      <c r="H58" s="8" t="n"/>
      <c r="I58" s="8" t="n"/>
      <c r="J58" s="8" t="n"/>
      <c r="K58" s="13" t="n"/>
      <c r="L58" s="15" t="n"/>
      <c r="M58" s="15" t="n"/>
      <c r="N58" s="15" t="n"/>
      <c r="O58" s="8" t="n"/>
      <c r="P58" s="8" t="n"/>
      <c r="Q58" s="13" t="n"/>
      <c r="R58" s="13" t="n"/>
      <c r="S58" s="13" t="n"/>
      <c r="T58" s="13" t="n"/>
      <c r="U58" s="13" t="n"/>
      <c r="V58" s="13" t="n"/>
      <c r="W58" s="13" t="n"/>
      <c r="X58" s="13" t="n"/>
      <c r="Y58" s="13" t="n"/>
      <c r="Z58" s="13" t="n"/>
      <c r="AA58" s="13" t="n"/>
      <c r="AB58" s="13" t="n"/>
      <c r="AC58" s="13" t="n"/>
      <c r="AD58" s="13" t="n"/>
      <c r="AE58" s="13" t="n"/>
      <c r="AF58" s="13" t="n"/>
      <c r="AG58" s="24" t="n"/>
    </row>
    <row r="59">
      <c r="A59" s="25">
        <f>IF($B59="","",ROW()-3)</f>
        <v/>
      </c>
      <c r="B59" s="26" t="n"/>
      <c r="C59" s="26" t="n"/>
      <c r="D59" s="26" t="n"/>
      <c r="E59" s="27" t="n"/>
      <c r="F59" s="27" t="n"/>
      <c r="G59" s="26" t="n"/>
      <c r="H59" s="26" t="n"/>
      <c r="I59" s="26" t="n"/>
      <c r="J59" s="26" t="n"/>
      <c r="K59" s="28" t="n"/>
      <c r="L59" s="29" t="n"/>
      <c r="M59" s="29" t="n"/>
      <c r="N59" s="29" t="n"/>
      <c r="O59" s="26" t="n"/>
      <c r="P59" s="26" t="n"/>
      <c r="Q59" s="28" t="n"/>
      <c r="R59" s="28" t="n"/>
      <c r="S59" s="28" t="n"/>
      <c r="T59" s="28" t="n"/>
      <c r="U59" s="28" t="n"/>
      <c r="V59" s="28" t="n"/>
      <c r="W59" s="28" t="n"/>
      <c r="X59" s="28" t="n"/>
      <c r="Y59" s="28" t="n"/>
      <c r="Z59" s="28" t="n"/>
      <c r="AA59" s="28" t="n"/>
      <c r="AB59" s="28" t="n"/>
      <c r="AC59" s="28" t="n"/>
      <c r="AD59" s="28" t="n"/>
      <c r="AE59" s="28" t="n"/>
      <c r="AF59" s="28" t="n"/>
      <c r="AG59" s="30" t="n"/>
    </row>
    <row r="60">
      <c r="A60" s="22">
        <f>IF($B60="","",ROW()-3)</f>
        <v/>
      </c>
      <c r="B60" s="8" t="n"/>
      <c r="C60" s="8" t="n"/>
      <c r="D60" s="8" t="n"/>
      <c r="E60" s="23" t="n"/>
      <c r="F60" s="23" t="n"/>
      <c r="G60" s="8" t="n"/>
      <c r="H60" s="8" t="n"/>
      <c r="I60" s="8" t="n"/>
      <c r="J60" s="8" t="n"/>
      <c r="K60" s="13" t="n"/>
      <c r="L60" s="15" t="n"/>
      <c r="M60" s="15" t="n"/>
      <c r="N60" s="15" t="n"/>
      <c r="O60" s="8" t="n"/>
      <c r="P60" s="8" t="n"/>
      <c r="Q60" s="13" t="n"/>
      <c r="R60" s="13" t="n"/>
      <c r="S60" s="13" t="n"/>
      <c r="T60" s="13" t="n"/>
      <c r="U60" s="13" t="n"/>
      <c r="V60" s="13" t="n"/>
      <c r="W60" s="13" t="n"/>
      <c r="X60" s="13" t="n"/>
      <c r="Y60" s="13" t="n"/>
      <c r="Z60" s="13" t="n"/>
      <c r="AA60" s="13" t="n"/>
      <c r="AB60" s="13" t="n"/>
      <c r="AC60" s="13" t="n"/>
      <c r="AD60" s="13" t="n"/>
      <c r="AE60" s="13" t="n"/>
      <c r="AF60" s="13" t="n"/>
      <c r="AG60" s="24" t="n"/>
    </row>
    <row r="61">
      <c r="A61" s="25">
        <f>IF($B61="","",ROW()-3)</f>
        <v/>
      </c>
      <c r="B61" s="26" t="n"/>
      <c r="C61" s="26" t="n"/>
      <c r="D61" s="26" t="n"/>
      <c r="E61" s="27" t="n"/>
      <c r="F61" s="27" t="n"/>
      <c r="G61" s="26" t="n"/>
      <c r="H61" s="26" t="n"/>
      <c r="I61" s="26" t="n"/>
      <c r="J61" s="26" t="n"/>
      <c r="K61" s="28" t="n"/>
      <c r="L61" s="29" t="n"/>
      <c r="M61" s="29" t="n"/>
      <c r="N61" s="29" t="n"/>
      <c r="O61" s="26" t="n"/>
      <c r="P61" s="26" t="n"/>
      <c r="Q61" s="28" t="n"/>
      <c r="R61" s="28" t="n"/>
      <c r="S61" s="28" t="n"/>
      <c r="T61" s="28" t="n"/>
      <c r="U61" s="28" t="n"/>
      <c r="V61" s="28" t="n"/>
      <c r="W61" s="28" t="n"/>
      <c r="X61" s="28" t="n"/>
      <c r="Y61" s="28" t="n"/>
      <c r="Z61" s="28" t="n"/>
      <c r="AA61" s="28" t="n"/>
      <c r="AB61" s="28" t="n"/>
      <c r="AC61" s="28" t="n"/>
      <c r="AD61" s="28" t="n"/>
      <c r="AE61" s="28" t="n"/>
      <c r="AF61" s="28" t="n"/>
      <c r="AG61" s="30" t="n"/>
    </row>
    <row r="62">
      <c r="A62" s="22">
        <f>IF($B62="","",ROW()-3)</f>
        <v/>
      </c>
      <c r="B62" s="8" t="n"/>
      <c r="C62" s="8" t="n"/>
      <c r="D62" s="8" t="n"/>
      <c r="E62" s="23" t="n"/>
      <c r="F62" s="23" t="n"/>
      <c r="G62" s="8" t="n"/>
      <c r="H62" s="8" t="n"/>
      <c r="I62" s="8" t="n"/>
      <c r="J62" s="8" t="n"/>
      <c r="K62" s="13" t="n"/>
      <c r="L62" s="15" t="n"/>
      <c r="M62" s="15" t="n"/>
      <c r="N62" s="15" t="n"/>
      <c r="O62" s="8" t="n"/>
      <c r="P62" s="8" t="n"/>
      <c r="Q62" s="13" t="n"/>
      <c r="R62" s="13" t="n"/>
      <c r="S62" s="13" t="n"/>
      <c r="T62" s="13" t="n"/>
      <c r="U62" s="13" t="n"/>
      <c r="V62" s="13" t="n"/>
      <c r="W62" s="13" t="n"/>
      <c r="X62" s="13" t="n"/>
      <c r="Y62" s="13" t="n"/>
      <c r="Z62" s="13" t="n"/>
      <c r="AA62" s="13" t="n"/>
      <c r="AB62" s="13" t="n"/>
      <c r="AC62" s="13" t="n"/>
      <c r="AD62" s="13" t="n"/>
      <c r="AE62" s="13" t="n"/>
      <c r="AF62" s="13" t="n"/>
      <c r="AG62" s="24" t="n"/>
    </row>
    <row r="63">
      <c r="A63" s="25">
        <f>IF($B63="","",ROW()-3)</f>
        <v/>
      </c>
      <c r="B63" s="26" t="n"/>
      <c r="C63" s="26" t="n"/>
      <c r="D63" s="26" t="n"/>
      <c r="E63" s="27" t="n"/>
      <c r="F63" s="27" t="n"/>
      <c r="G63" s="26" t="n"/>
      <c r="H63" s="26" t="n"/>
      <c r="I63" s="26" t="n"/>
      <c r="J63" s="26" t="n"/>
      <c r="K63" s="28" t="n"/>
      <c r="L63" s="29" t="n"/>
      <c r="M63" s="29" t="n"/>
      <c r="N63" s="29" t="n"/>
      <c r="O63" s="26" t="n"/>
      <c r="P63" s="26" t="n"/>
      <c r="Q63" s="28" t="n"/>
      <c r="R63" s="28" t="n"/>
      <c r="S63" s="28" t="n"/>
      <c r="T63" s="28" t="n"/>
      <c r="U63" s="28" t="n"/>
      <c r="V63" s="28" t="n"/>
      <c r="W63" s="28" t="n"/>
      <c r="X63" s="28" t="n"/>
      <c r="Y63" s="28" t="n"/>
      <c r="Z63" s="28" t="n"/>
      <c r="AA63" s="28" t="n"/>
      <c r="AB63" s="28" t="n"/>
      <c r="AC63" s="28" t="n"/>
      <c r="AD63" s="28" t="n"/>
      <c r="AE63" s="28" t="n"/>
      <c r="AF63" s="28" t="n"/>
      <c r="AG63" s="30" t="n"/>
    </row>
    <row r="64">
      <c r="A64" s="22">
        <f>IF($B64="","",ROW()-3)</f>
        <v/>
      </c>
      <c r="B64" s="8" t="n"/>
      <c r="C64" s="8" t="n"/>
      <c r="D64" s="8" t="n"/>
      <c r="E64" s="23" t="n"/>
      <c r="F64" s="23" t="n"/>
      <c r="G64" s="8" t="n"/>
      <c r="H64" s="8" t="n"/>
      <c r="I64" s="8" t="n"/>
      <c r="J64" s="8" t="n"/>
      <c r="K64" s="13" t="n"/>
      <c r="L64" s="15" t="n"/>
      <c r="M64" s="15" t="n"/>
      <c r="N64" s="15" t="n"/>
      <c r="O64" s="8" t="n"/>
      <c r="P64" s="8" t="n"/>
      <c r="Q64" s="13" t="n"/>
      <c r="R64" s="13" t="n"/>
      <c r="S64" s="13" t="n"/>
      <c r="T64" s="13" t="n"/>
      <c r="U64" s="13" t="n"/>
      <c r="V64" s="13" t="n"/>
      <c r="W64" s="13" t="n"/>
      <c r="X64" s="13" t="n"/>
      <c r="Y64" s="13" t="n"/>
      <c r="Z64" s="13" t="n"/>
      <c r="AA64" s="13" t="n"/>
      <c r="AB64" s="13" t="n"/>
      <c r="AC64" s="13" t="n"/>
      <c r="AD64" s="13" t="n"/>
      <c r="AE64" s="13" t="n"/>
      <c r="AF64" s="13" t="n"/>
      <c r="AG64" s="24" t="n"/>
    </row>
    <row r="65">
      <c r="A65" s="25">
        <f>IF($B65="","",ROW()-3)</f>
        <v/>
      </c>
      <c r="B65" s="26" t="n"/>
      <c r="C65" s="26" t="n"/>
      <c r="D65" s="26" t="n"/>
      <c r="E65" s="27" t="n"/>
      <c r="F65" s="27" t="n"/>
      <c r="G65" s="26" t="n"/>
      <c r="H65" s="26" t="n"/>
      <c r="I65" s="26" t="n"/>
      <c r="J65" s="26" t="n"/>
      <c r="K65" s="28" t="n"/>
      <c r="L65" s="29" t="n"/>
      <c r="M65" s="29" t="n"/>
      <c r="N65" s="29" t="n"/>
      <c r="O65" s="26" t="n"/>
      <c r="P65" s="26" t="n"/>
      <c r="Q65" s="28" t="n"/>
      <c r="R65" s="28" t="n"/>
      <c r="S65" s="28" t="n"/>
      <c r="T65" s="28" t="n"/>
      <c r="U65" s="28" t="n"/>
      <c r="V65" s="28" t="n"/>
      <c r="W65" s="28" t="n"/>
      <c r="X65" s="28" t="n"/>
      <c r="Y65" s="28" t="n"/>
      <c r="Z65" s="28" t="n"/>
      <c r="AA65" s="28" t="n"/>
      <c r="AB65" s="28" t="n"/>
      <c r="AC65" s="28" t="n"/>
      <c r="AD65" s="28" t="n"/>
      <c r="AE65" s="28" t="n"/>
      <c r="AF65" s="28" t="n"/>
      <c r="AG65" s="30" t="n"/>
    </row>
    <row r="66">
      <c r="A66" s="22">
        <f>IF($B66="","",ROW()-3)</f>
        <v/>
      </c>
      <c r="B66" s="8" t="n"/>
      <c r="C66" s="8" t="n"/>
      <c r="D66" s="8" t="n"/>
      <c r="E66" s="23" t="n"/>
      <c r="F66" s="23" t="n"/>
      <c r="G66" s="8" t="n"/>
      <c r="H66" s="8" t="n"/>
      <c r="I66" s="8" t="n"/>
      <c r="J66" s="8" t="n"/>
      <c r="K66" s="13" t="n"/>
      <c r="L66" s="15" t="n"/>
      <c r="M66" s="15" t="n"/>
      <c r="N66" s="15" t="n"/>
      <c r="O66" s="8" t="n"/>
      <c r="P66" s="8" t="n"/>
      <c r="Q66" s="13" t="n"/>
      <c r="R66" s="13" t="n"/>
      <c r="S66" s="13" t="n"/>
      <c r="T66" s="13" t="n"/>
      <c r="U66" s="13" t="n"/>
      <c r="V66" s="13" t="n"/>
      <c r="W66" s="13" t="n"/>
      <c r="X66" s="13" t="n"/>
      <c r="Y66" s="13" t="n"/>
      <c r="Z66" s="13" t="n"/>
      <c r="AA66" s="13" t="n"/>
      <c r="AB66" s="13" t="n"/>
      <c r="AC66" s="13" t="n"/>
      <c r="AD66" s="13" t="n"/>
      <c r="AE66" s="13" t="n"/>
      <c r="AF66" s="13" t="n"/>
      <c r="AG66" s="24" t="n"/>
    </row>
    <row r="67">
      <c r="A67" s="25">
        <f>IF($B67="","",ROW()-3)</f>
        <v/>
      </c>
      <c r="B67" s="26" t="n"/>
      <c r="C67" s="26" t="n"/>
      <c r="D67" s="26" t="n"/>
      <c r="E67" s="27" t="n"/>
      <c r="F67" s="27" t="n"/>
      <c r="G67" s="26" t="n"/>
      <c r="H67" s="26" t="n"/>
      <c r="I67" s="26" t="n"/>
      <c r="J67" s="26" t="n"/>
      <c r="K67" s="28" t="n"/>
      <c r="L67" s="29" t="n"/>
      <c r="M67" s="29" t="n"/>
      <c r="N67" s="29" t="n"/>
      <c r="O67" s="26" t="n"/>
      <c r="P67" s="26" t="n"/>
      <c r="Q67" s="28" t="n"/>
      <c r="R67" s="28" t="n"/>
      <c r="S67" s="28" t="n"/>
      <c r="T67" s="28" t="n"/>
      <c r="U67" s="28" t="n"/>
      <c r="V67" s="28" t="n"/>
      <c r="W67" s="28" t="n"/>
      <c r="X67" s="28" t="n"/>
      <c r="Y67" s="28" t="n"/>
      <c r="Z67" s="28" t="n"/>
      <c r="AA67" s="28" t="n"/>
      <c r="AB67" s="28" t="n"/>
      <c r="AC67" s="28" t="n"/>
      <c r="AD67" s="28" t="n"/>
      <c r="AE67" s="28" t="n"/>
      <c r="AF67" s="28" t="n"/>
      <c r="AG67" s="30" t="n"/>
    </row>
    <row r="68">
      <c r="A68" s="22">
        <f>IF($B68="","",ROW()-3)</f>
        <v/>
      </c>
      <c r="B68" s="8" t="n"/>
      <c r="C68" s="8" t="n"/>
      <c r="D68" s="8" t="n"/>
      <c r="E68" s="23" t="n"/>
      <c r="F68" s="23" t="n"/>
      <c r="G68" s="8" t="n"/>
      <c r="H68" s="8" t="n"/>
      <c r="I68" s="8" t="n"/>
      <c r="J68" s="8" t="n"/>
      <c r="K68" s="13" t="n"/>
      <c r="L68" s="15" t="n"/>
      <c r="M68" s="15" t="n"/>
      <c r="N68" s="15" t="n"/>
      <c r="O68" s="8" t="n"/>
      <c r="P68" s="8" t="n"/>
      <c r="Q68" s="13" t="n"/>
      <c r="R68" s="13" t="n"/>
      <c r="S68" s="13" t="n"/>
      <c r="T68" s="13" t="n"/>
      <c r="U68" s="13" t="n"/>
      <c r="V68" s="13" t="n"/>
      <c r="W68" s="13" t="n"/>
      <c r="X68" s="13" t="n"/>
      <c r="Y68" s="13" t="n"/>
      <c r="Z68" s="13" t="n"/>
      <c r="AA68" s="13" t="n"/>
      <c r="AB68" s="13" t="n"/>
      <c r="AC68" s="13" t="n"/>
      <c r="AD68" s="13" t="n"/>
      <c r="AE68" s="13" t="n"/>
      <c r="AF68" s="13" t="n"/>
      <c r="AG68" s="24" t="n"/>
    </row>
    <row r="69">
      <c r="A69" s="25">
        <f>IF($B69="","",ROW()-3)</f>
        <v/>
      </c>
      <c r="B69" s="26" t="n"/>
      <c r="C69" s="26" t="n"/>
      <c r="D69" s="26" t="n"/>
      <c r="E69" s="27" t="n"/>
      <c r="F69" s="27" t="n"/>
      <c r="G69" s="26" t="n"/>
      <c r="H69" s="26" t="n"/>
      <c r="I69" s="26" t="n"/>
      <c r="J69" s="26" t="n"/>
      <c r="K69" s="28" t="n"/>
      <c r="L69" s="29" t="n"/>
      <c r="M69" s="29" t="n"/>
      <c r="N69" s="29" t="n"/>
      <c r="O69" s="26" t="n"/>
      <c r="P69" s="26" t="n"/>
      <c r="Q69" s="28" t="n"/>
      <c r="R69" s="28" t="n"/>
      <c r="S69" s="28" t="n"/>
      <c r="T69" s="28" t="n"/>
      <c r="U69" s="28" t="n"/>
      <c r="V69" s="28" t="n"/>
      <c r="W69" s="28" t="n"/>
      <c r="X69" s="28" t="n"/>
      <c r="Y69" s="28" t="n"/>
      <c r="Z69" s="28" t="n"/>
      <c r="AA69" s="28" t="n"/>
      <c r="AB69" s="28" t="n"/>
      <c r="AC69" s="28" t="n"/>
      <c r="AD69" s="28" t="n"/>
      <c r="AE69" s="28" t="n"/>
      <c r="AF69" s="28" t="n"/>
      <c r="AG69" s="30" t="n"/>
    </row>
    <row r="70">
      <c r="A70" s="22">
        <f>IF($B70="","",ROW()-3)</f>
        <v/>
      </c>
      <c r="B70" s="8" t="n"/>
      <c r="C70" s="8" t="n"/>
      <c r="D70" s="8" t="n"/>
      <c r="E70" s="23" t="n"/>
      <c r="F70" s="23" t="n"/>
      <c r="G70" s="8" t="n"/>
      <c r="H70" s="8" t="n"/>
      <c r="I70" s="8" t="n"/>
      <c r="J70" s="8" t="n"/>
      <c r="K70" s="13" t="n"/>
      <c r="L70" s="15" t="n"/>
      <c r="M70" s="15" t="n"/>
      <c r="N70" s="15" t="n"/>
      <c r="O70" s="8" t="n"/>
      <c r="P70" s="8" t="n"/>
      <c r="Q70" s="13" t="n"/>
      <c r="R70" s="13" t="n"/>
      <c r="S70" s="13" t="n"/>
      <c r="T70" s="13" t="n"/>
      <c r="U70" s="13" t="n"/>
      <c r="V70" s="13" t="n"/>
      <c r="W70" s="13" t="n"/>
      <c r="X70" s="13" t="n"/>
      <c r="Y70" s="13" t="n"/>
      <c r="Z70" s="13" t="n"/>
      <c r="AA70" s="13" t="n"/>
      <c r="AB70" s="13" t="n"/>
      <c r="AC70" s="13" t="n"/>
      <c r="AD70" s="13" t="n"/>
      <c r="AE70" s="13" t="n"/>
      <c r="AF70" s="13" t="n"/>
      <c r="AG70" s="24" t="n"/>
    </row>
    <row r="71">
      <c r="A71" s="25">
        <f>IF($B71="","",ROW()-3)</f>
        <v/>
      </c>
      <c r="B71" s="26" t="n"/>
      <c r="C71" s="26" t="n"/>
      <c r="D71" s="26" t="n"/>
      <c r="E71" s="27" t="n"/>
      <c r="F71" s="27" t="n"/>
      <c r="G71" s="26" t="n"/>
      <c r="H71" s="26" t="n"/>
      <c r="I71" s="26" t="n"/>
      <c r="J71" s="26" t="n"/>
      <c r="K71" s="28" t="n"/>
      <c r="L71" s="29" t="n"/>
      <c r="M71" s="29" t="n"/>
      <c r="N71" s="29" t="n"/>
      <c r="O71" s="26" t="n"/>
      <c r="P71" s="26" t="n"/>
      <c r="Q71" s="28" t="n"/>
      <c r="R71" s="28" t="n"/>
      <c r="S71" s="28" t="n"/>
      <c r="T71" s="28" t="n"/>
      <c r="U71" s="28" t="n"/>
      <c r="V71" s="28" t="n"/>
      <c r="W71" s="28" t="n"/>
      <c r="X71" s="28" t="n"/>
      <c r="Y71" s="28" t="n"/>
      <c r="Z71" s="28" t="n"/>
      <c r="AA71" s="28" t="n"/>
      <c r="AB71" s="28" t="n"/>
      <c r="AC71" s="28" t="n"/>
      <c r="AD71" s="28" t="n"/>
      <c r="AE71" s="28" t="n"/>
      <c r="AF71" s="28" t="n"/>
      <c r="AG71" s="30" t="n"/>
    </row>
    <row r="72">
      <c r="A72" s="22">
        <f>IF($B72="","",ROW()-3)</f>
        <v/>
      </c>
      <c r="B72" s="8" t="n"/>
      <c r="C72" s="8" t="n"/>
      <c r="D72" s="8" t="n"/>
      <c r="E72" s="23" t="n"/>
      <c r="F72" s="23" t="n"/>
      <c r="G72" s="8" t="n"/>
      <c r="H72" s="8" t="n"/>
      <c r="I72" s="8" t="n"/>
      <c r="J72" s="8" t="n"/>
      <c r="K72" s="13" t="n"/>
      <c r="L72" s="15" t="n"/>
      <c r="M72" s="15" t="n"/>
      <c r="N72" s="15" t="n"/>
      <c r="O72" s="8" t="n"/>
      <c r="P72" s="8" t="n"/>
      <c r="Q72" s="13" t="n"/>
      <c r="R72" s="13" t="n"/>
      <c r="S72" s="13" t="n"/>
      <c r="T72" s="13" t="n"/>
      <c r="U72" s="13" t="n"/>
      <c r="V72" s="13" t="n"/>
      <c r="W72" s="13" t="n"/>
      <c r="X72" s="13" t="n"/>
      <c r="Y72" s="13" t="n"/>
      <c r="Z72" s="13" t="n"/>
      <c r="AA72" s="13" t="n"/>
      <c r="AB72" s="13" t="n"/>
      <c r="AC72" s="13" t="n"/>
      <c r="AD72" s="13" t="n"/>
      <c r="AE72" s="13" t="n"/>
      <c r="AF72" s="13" t="n"/>
      <c r="AG72" s="24" t="n"/>
    </row>
    <row r="73">
      <c r="A73" s="25">
        <f>IF($B73="","",ROW()-3)</f>
        <v/>
      </c>
      <c r="B73" s="26" t="n"/>
      <c r="C73" s="26" t="n"/>
      <c r="D73" s="26" t="n"/>
      <c r="E73" s="27" t="n"/>
      <c r="F73" s="27" t="n"/>
      <c r="G73" s="26" t="n"/>
      <c r="H73" s="26" t="n"/>
      <c r="I73" s="26" t="n"/>
      <c r="J73" s="26" t="n"/>
      <c r="K73" s="28" t="n"/>
      <c r="L73" s="29" t="n"/>
      <c r="M73" s="29" t="n"/>
      <c r="N73" s="29" t="n"/>
      <c r="O73" s="26" t="n"/>
      <c r="P73" s="26" t="n"/>
      <c r="Q73" s="28" t="n"/>
      <c r="R73" s="28" t="n"/>
      <c r="S73" s="28" t="n"/>
      <c r="T73" s="28" t="n"/>
      <c r="U73" s="28" t="n"/>
      <c r="V73" s="28" t="n"/>
      <c r="W73" s="28" t="n"/>
      <c r="X73" s="28" t="n"/>
      <c r="Y73" s="28" t="n"/>
      <c r="Z73" s="28" t="n"/>
      <c r="AA73" s="28" t="n"/>
      <c r="AB73" s="28" t="n"/>
      <c r="AC73" s="28" t="n"/>
      <c r="AD73" s="28" t="n"/>
      <c r="AE73" s="28" t="n"/>
      <c r="AF73" s="28" t="n"/>
      <c r="AG73" s="30" t="n"/>
    </row>
    <row r="74">
      <c r="A74" s="22">
        <f>IF($B74="","",ROW()-3)</f>
        <v/>
      </c>
      <c r="B74" s="8" t="n"/>
      <c r="C74" s="8" t="n"/>
      <c r="D74" s="8" t="n"/>
      <c r="E74" s="23" t="n"/>
      <c r="F74" s="23" t="n"/>
      <c r="G74" s="8" t="n"/>
      <c r="H74" s="8" t="n"/>
      <c r="I74" s="8" t="n"/>
      <c r="J74" s="8" t="n"/>
      <c r="K74" s="13" t="n"/>
      <c r="L74" s="15" t="n"/>
      <c r="M74" s="15" t="n"/>
      <c r="N74" s="15" t="n"/>
      <c r="O74" s="8" t="n"/>
      <c r="P74" s="8" t="n"/>
      <c r="Q74" s="13" t="n"/>
      <c r="R74" s="13" t="n"/>
      <c r="S74" s="13" t="n"/>
      <c r="T74" s="13" t="n"/>
      <c r="U74" s="13" t="n"/>
      <c r="V74" s="13" t="n"/>
      <c r="W74" s="13" t="n"/>
      <c r="X74" s="13" t="n"/>
      <c r="Y74" s="13" t="n"/>
      <c r="Z74" s="13" t="n"/>
      <c r="AA74" s="13" t="n"/>
      <c r="AB74" s="13" t="n"/>
      <c r="AC74" s="13" t="n"/>
      <c r="AD74" s="13" t="n"/>
      <c r="AE74" s="13" t="n"/>
      <c r="AF74" s="13" t="n"/>
      <c r="AG74" s="24" t="n"/>
    </row>
    <row r="75">
      <c r="A75" s="25">
        <f>IF($B75="","",ROW()-3)</f>
        <v/>
      </c>
      <c r="B75" s="26" t="n"/>
      <c r="C75" s="26" t="n"/>
      <c r="D75" s="26" t="n"/>
      <c r="E75" s="27" t="n"/>
      <c r="F75" s="27" t="n"/>
      <c r="G75" s="26" t="n"/>
      <c r="H75" s="26" t="n"/>
      <c r="I75" s="26" t="n"/>
      <c r="J75" s="26" t="n"/>
      <c r="K75" s="28" t="n"/>
      <c r="L75" s="29" t="n"/>
      <c r="M75" s="29" t="n"/>
      <c r="N75" s="29" t="n"/>
      <c r="O75" s="26" t="n"/>
      <c r="P75" s="26" t="n"/>
      <c r="Q75" s="28" t="n"/>
      <c r="R75" s="28" t="n"/>
      <c r="S75" s="28" t="n"/>
      <c r="T75" s="28" t="n"/>
      <c r="U75" s="28" t="n"/>
      <c r="V75" s="28" t="n"/>
      <c r="W75" s="28" t="n"/>
      <c r="X75" s="28" t="n"/>
      <c r="Y75" s="28" t="n"/>
      <c r="Z75" s="28" t="n"/>
      <c r="AA75" s="28" t="n"/>
      <c r="AB75" s="28" t="n"/>
      <c r="AC75" s="28" t="n"/>
      <c r="AD75" s="28" t="n"/>
      <c r="AE75" s="28" t="n"/>
      <c r="AF75" s="28" t="n"/>
      <c r="AG75" s="30" t="n"/>
    </row>
    <row r="76">
      <c r="A76" s="22">
        <f>IF($B76="","",ROW()-3)</f>
        <v/>
      </c>
      <c r="B76" s="8" t="n"/>
      <c r="C76" s="8" t="n"/>
      <c r="D76" s="8" t="n"/>
      <c r="E76" s="23" t="n"/>
      <c r="F76" s="23" t="n"/>
      <c r="G76" s="8" t="n"/>
      <c r="H76" s="8" t="n"/>
      <c r="I76" s="8" t="n"/>
      <c r="J76" s="8" t="n"/>
      <c r="K76" s="13" t="n"/>
      <c r="L76" s="15" t="n"/>
      <c r="M76" s="15" t="n"/>
      <c r="N76" s="15" t="n"/>
      <c r="O76" s="8" t="n"/>
      <c r="P76" s="8" t="n"/>
      <c r="Q76" s="13" t="n"/>
      <c r="R76" s="13" t="n"/>
      <c r="S76" s="13" t="n"/>
      <c r="T76" s="13" t="n"/>
      <c r="U76" s="13" t="n"/>
      <c r="V76" s="13" t="n"/>
      <c r="W76" s="13" t="n"/>
      <c r="X76" s="13" t="n"/>
      <c r="Y76" s="13" t="n"/>
      <c r="Z76" s="13" t="n"/>
      <c r="AA76" s="13" t="n"/>
      <c r="AB76" s="13" t="n"/>
      <c r="AC76" s="13" t="n"/>
      <c r="AD76" s="13" t="n"/>
      <c r="AE76" s="13" t="n"/>
      <c r="AF76" s="13" t="n"/>
      <c r="AG76" s="24" t="n"/>
    </row>
    <row r="77">
      <c r="A77" s="25">
        <f>IF($B77="","",ROW()-3)</f>
        <v/>
      </c>
      <c r="B77" s="26" t="n"/>
      <c r="C77" s="26" t="n"/>
      <c r="D77" s="26" t="n"/>
      <c r="E77" s="27" t="n"/>
      <c r="F77" s="27" t="n"/>
      <c r="G77" s="26" t="n"/>
      <c r="H77" s="26" t="n"/>
      <c r="I77" s="26" t="n"/>
      <c r="J77" s="26" t="n"/>
      <c r="K77" s="28" t="n"/>
      <c r="L77" s="29" t="n"/>
      <c r="M77" s="29" t="n"/>
      <c r="N77" s="29" t="n"/>
      <c r="O77" s="26" t="n"/>
      <c r="P77" s="26" t="n"/>
      <c r="Q77" s="28" t="n"/>
      <c r="R77" s="28" t="n"/>
      <c r="S77" s="28" t="n"/>
      <c r="T77" s="28" t="n"/>
      <c r="U77" s="28" t="n"/>
      <c r="V77" s="28" t="n"/>
      <c r="W77" s="28" t="n"/>
      <c r="X77" s="28" t="n"/>
      <c r="Y77" s="28" t="n"/>
      <c r="Z77" s="28" t="n"/>
      <c r="AA77" s="28" t="n"/>
      <c r="AB77" s="28" t="n"/>
      <c r="AC77" s="28" t="n"/>
      <c r="AD77" s="28" t="n"/>
      <c r="AE77" s="28" t="n"/>
      <c r="AF77" s="28" t="n"/>
      <c r="AG77" s="30" t="n"/>
    </row>
    <row r="78">
      <c r="A78" s="22">
        <f>IF($B78="","",ROW()-3)</f>
        <v/>
      </c>
      <c r="B78" s="8" t="n"/>
      <c r="C78" s="8" t="n"/>
      <c r="D78" s="8" t="n"/>
      <c r="E78" s="23" t="n"/>
      <c r="F78" s="23" t="n"/>
      <c r="G78" s="8" t="n"/>
      <c r="H78" s="8" t="n"/>
      <c r="I78" s="8" t="n"/>
      <c r="J78" s="8" t="n"/>
      <c r="K78" s="13" t="n"/>
      <c r="L78" s="15" t="n"/>
      <c r="M78" s="15" t="n"/>
      <c r="N78" s="15" t="n"/>
      <c r="O78" s="8" t="n"/>
      <c r="P78" s="8" t="n"/>
      <c r="Q78" s="13" t="n"/>
      <c r="R78" s="13" t="n"/>
      <c r="S78" s="13" t="n"/>
      <c r="T78" s="13" t="n"/>
      <c r="U78" s="13" t="n"/>
      <c r="V78" s="13" t="n"/>
      <c r="W78" s="13" t="n"/>
      <c r="X78" s="13" t="n"/>
      <c r="Y78" s="13" t="n"/>
      <c r="Z78" s="13" t="n"/>
      <c r="AA78" s="13" t="n"/>
      <c r="AB78" s="13" t="n"/>
      <c r="AC78" s="13" t="n"/>
      <c r="AD78" s="13" t="n"/>
      <c r="AE78" s="13" t="n"/>
      <c r="AF78" s="13" t="n"/>
      <c r="AG78" s="24" t="n"/>
    </row>
    <row r="79">
      <c r="A79" s="25">
        <f>IF($B79="","",ROW()-3)</f>
        <v/>
      </c>
      <c r="B79" s="26" t="n"/>
      <c r="C79" s="26" t="n"/>
      <c r="D79" s="26" t="n"/>
      <c r="E79" s="27" t="n"/>
      <c r="F79" s="27" t="n"/>
      <c r="G79" s="26" t="n"/>
      <c r="H79" s="26" t="n"/>
      <c r="I79" s="26" t="n"/>
      <c r="J79" s="26" t="n"/>
      <c r="K79" s="28" t="n"/>
      <c r="L79" s="29" t="n"/>
      <c r="M79" s="29" t="n"/>
      <c r="N79" s="29" t="n"/>
      <c r="O79" s="26" t="n"/>
      <c r="P79" s="26" t="n"/>
      <c r="Q79" s="28" t="n"/>
      <c r="R79" s="28" t="n"/>
      <c r="S79" s="28" t="n"/>
      <c r="T79" s="28" t="n"/>
      <c r="U79" s="28" t="n"/>
      <c r="V79" s="28" t="n"/>
      <c r="W79" s="28" t="n"/>
      <c r="X79" s="28" t="n"/>
      <c r="Y79" s="28" t="n"/>
      <c r="Z79" s="28" t="n"/>
      <c r="AA79" s="28" t="n"/>
      <c r="AB79" s="28" t="n"/>
      <c r="AC79" s="28" t="n"/>
      <c r="AD79" s="28" t="n"/>
      <c r="AE79" s="28" t="n"/>
      <c r="AF79" s="28" t="n"/>
      <c r="AG79" s="30" t="n"/>
    </row>
    <row r="80">
      <c r="A80" s="22">
        <f>IF($B80="","",ROW()-3)</f>
        <v/>
      </c>
      <c r="B80" s="8" t="n"/>
      <c r="C80" s="8" t="n"/>
      <c r="D80" s="8" t="n"/>
      <c r="E80" s="23" t="n"/>
      <c r="F80" s="23" t="n"/>
      <c r="G80" s="8" t="n"/>
      <c r="H80" s="8" t="n"/>
      <c r="I80" s="8" t="n"/>
      <c r="J80" s="8" t="n"/>
      <c r="K80" s="13" t="n"/>
      <c r="L80" s="15" t="n"/>
      <c r="M80" s="15" t="n"/>
      <c r="N80" s="15" t="n"/>
      <c r="O80" s="8" t="n"/>
      <c r="P80" s="8" t="n"/>
      <c r="Q80" s="13" t="n"/>
      <c r="R80" s="13" t="n"/>
      <c r="S80" s="13" t="n"/>
      <c r="T80" s="13" t="n"/>
      <c r="U80" s="13" t="n"/>
      <c r="V80" s="13" t="n"/>
      <c r="W80" s="13" t="n"/>
      <c r="X80" s="13" t="n"/>
      <c r="Y80" s="13" t="n"/>
      <c r="Z80" s="13" t="n"/>
      <c r="AA80" s="13" t="n"/>
      <c r="AB80" s="13" t="n"/>
      <c r="AC80" s="13" t="n"/>
      <c r="AD80" s="13" t="n"/>
      <c r="AE80" s="13" t="n"/>
      <c r="AF80" s="13" t="n"/>
      <c r="AG80" s="24" t="n"/>
    </row>
    <row r="81">
      <c r="A81" s="25">
        <f>IF($B81="","",ROW()-3)</f>
        <v/>
      </c>
      <c r="B81" s="26" t="n"/>
      <c r="C81" s="26" t="n"/>
      <c r="D81" s="26" t="n"/>
      <c r="E81" s="27" t="n"/>
      <c r="F81" s="27" t="n"/>
      <c r="G81" s="26" t="n"/>
      <c r="H81" s="26" t="n"/>
      <c r="I81" s="26" t="n"/>
      <c r="J81" s="26" t="n"/>
      <c r="K81" s="28" t="n"/>
      <c r="L81" s="29" t="n"/>
      <c r="M81" s="29" t="n"/>
      <c r="N81" s="29" t="n"/>
      <c r="O81" s="26" t="n"/>
      <c r="P81" s="26" t="n"/>
      <c r="Q81" s="28" t="n"/>
      <c r="R81" s="28" t="n"/>
      <c r="S81" s="28" t="n"/>
      <c r="T81" s="28" t="n"/>
      <c r="U81" s="28" t="n"/>
      <c r="V81" s="28" t="n"/>
      <c r="W81" s="28" t="n"/>
      <c r="X81" s="28" t="n"/>
      <c r="Y81" s="28" t="n"/>
      <c r="Z81" s="28" t="n"/>
      <c r="AA81" s="28" t="n"/>
      <c r="AB81" s="28" t="n"/>
      <c r="AC81" s="28" t="n"/>
      <c r="AD81" s="28" t="n"/>
      <c r="AE81" s="28" t="n"/>
      <c r="AF81" s="28" t="n"/>
      <c r="AG81" s="30" t="n"/>
    </row>
    <row r="82">
      <c r="A82" s="22">
        <f>IF($B82="","",ROW()-3)</f>
        <v/>
      </c>
      <c r="B82" s="8" t="n"/>
      <c r="C82" s="8" t="n"/>
      <c r="D82" s="8" t="n"/>
      <c r="E82" s="23" t="n"/>
      <c r="F82" s="23" t="n"/>
      <c r="G82" s="8" t="n"/>
      <c r="H82" s="8" t="n"/>
      <c r="I82" s="8" t="n"/>
      <c r="J82" s="8" t="n"/>
      <c r="K82" s="13" t="n"/>
      <c r="L82" s="15" t="n"/>
      <c r="M82" s="15" t="n"/>
      <c r="N82" s="15" t="n"/>
      <c r="O82" s="8" t="n"/>
      <c r="P82" s="8" t="n"/>
      <c r="Q82" s="13" t="n"/>
      <c r="R82" s="13" t="n"/>
      <c r="S82" s="13" t="n"/>
      <c r="T82" s="13" t="n"/>
      <c r="U82" s="13" t="n"/>
      <c r="V82" s="13" t="n"/>
      <c r="W82" s="13" t="n"/>
      <c r="X82" s="13" t="n"/>
      <c r="Y82" s="13" t="n"/>
      <c r="Z82" s="13" t="n"/>
      <c r="AA82" s="13" t="n"/>
      <c r="AB82" s="13" t="n"/>
      <c r="AC82" s="13" t="n"/>
      <c r="AD82" s="13" t="n"/>
      <c r="AE82" s="13" t="n"/>
      <c r="AF82" s="13" t="n"/>
      <c r="AG82" s="24" t="n"/>
    </row>
    <row r="83">
      <c r="A83" s="25">
        <f>IF($B83="","",ROW()-3)</f>
        <v/>
      </c>
      <c r="B83" s="26" t="n"/>
      <c r="C83" s="26" t="n"/>
      <c r="D83" s="26" t="n"/>
      <c r="E83" s="27" t="n"/>
      <c r="F83" s="27" t="n"/>
      <c r="G83" s="26" t="n"/>
      <c r="H83" s="26" t="n"/>
      <c r="I83" s="26" t="n"/>
      <c r="J83" s="26" t="n"/>
      <c r="K83" s="28" t="n"/>
      <c r="L83" s="29" t="n"/>
      <c r="M83" s="29" t="n"/>
      <c r="N83" s="29" t="n"/>
      <c r="O83" s="26" t="n"/>
      <c r="P83" s="26" t="n"/>
      <c r="Q83" s="28" t="n"/>
      <c r="R83" s="28" t="n"/>
      <c r="S83" s="28" t="n"/>
      <c r="T83" s="28" t="n"/>
      <c r="U83" s="28" t="n"/>
      <c r="V83" s="28" t="n"/>
      <c r="W83" s="28" t="n"/>
      <c r="X83" s="28" t="n"/>
      <c r="Y83" s="28" t="n"/>
      <c r="Z83" s="28" t="n"/>
      <c r="AA83" s="28" t="n"/>
      <c r="AB83" s="28" t="n"/>
      <c r="AC83" s="28" t="n"/>
      <c r="AD83" s="28" t="n"/>
      <c r="AE83" s="28" t="n"/>
      <c r="AF83" s="28" t="n"/>
      <c r="AG83" s="30" t="n"/>
    </row>
    <row r="84">
      <c r="A84" s="22">
        <f>IF($B84="","",ROW()-3)</f>
        <v/>
      </c>
      <c r="B84" s="8" t="n"/>
      <c r="C84" s="8" t="n"/>
      <c r="D84" s="8" t="n"/>
      <c r="E84" s="23" t="n"/>
      <c r="F84" s="23" t="n"/>
      <c r="G84" s="8" t="n"/>
      <c r="H84" s="8" t="n"/>
      <c r="I84" s="8" t="n"/>
      <c r="J84" s="8" t="n"/>
      <c r="K84" s="13" t="n"/>
      <c r="L84" s="15" t="n"/>
      <c r="M84" s="15" t="n"/>
      <c r="N84" s="15" t="n"/>
      <c r="O84" s="8" t="n"/>
      <c r="P84" s="8" t="n"/>
      <c r="Q84" s="13" t="n"/>
      <c r="R84" s="13" t="n"/>
      <c r="S84" s="13" t="n"/>
      <c r="T84" s="13" t="n"/>
      <c r="U84" s="13" t="n"/>
      <c r="V84" s="13" t="n"/>
      <c r="W84" s="13" t="n"/>
      <c r="X84" s="13" t="n"/>
      <c r="Y84" s="13" t="n"/>
      <c r="Z84" s="13" t="n"/>
      <c r="AA84" s="13" t="n"/>
      <c r="AB84" s="13" t="n"/>
      <c r="AC84" s="13" t="n"/>
      <c r="AD84" s="13" t="n"/>
      <c r="AE84" s="13" t="n"/>
      <c r="AF84" s="13" t="n"/>
      <c r="AG84" s="24" t="n"/>
    </row>
    <row r="85">
      <c r="A85" s="25">
        <f>IF($B85="","",ROW()-3)</f>
        <v/>
      </c>
      <c r="B85" s="26" t="n"/>
      <c r="C85" s="26" t="n"/>
      <c r="D85" s="26" t="n"/>
      <c r="E85" s="27" t="n"/>
      <c r="F85" s="27" t="n"/>
      <c r="G85" s="26" t="n"/>
      <c r="H85" s="26" t="n"/>
      <c r="I85" s="26" t="n"/>
      <c r="J85" s="26" t="n"/>
      <c r="K85" s="28" t="n"/>
      <c r="L85" s="29" t="n"/>
      <c r="M85" s="29" t="n"/>
      <c r="N85" s="29" t="n"/>
      <c r="O85" s="26" t="n"/>
      <c r="P85" s="26" t="n"/>
      <c r="Q85" s="28" t="n"/>
      <c r="R85" s="28" t="n"/>
      <c r="S85" s="28" t="n"/>
      <c r="T85" s="28" t="n"/>
      <c r="U85" s="28" t="n"/>
      <c r="V85" s="28" t="n"/>
      <c r="W85" s="28" t="n"/>
      <c r="X85" s="28" t="n"/>
      <c r="Y85" s="28" t="n"/>
      <c r="Z85" s="28" t="n"/>
      <c r="AA85" s="28" t="n"/>
      <c r="AB85" s="28" t="n"/>
      <c r="AC85" s="28" t="n"/>
      <c r="AD85" s="28" t="n"/>
      <c r="AE85" s="28" t="n"/>
      <c r="AF85" s="28" t="n"/>
      <c r="AG85" s="30" t="n"/>
    </row>
    <row r="86">
      <c r="A86" s="22">
        <f>IF($B86="","",ROW()-3)</f>
        <v/>
      </c>
      <c r="B86" s="8" t="n"/>
      <c r="C86" s="8" t="n"/>
      <c r="D86" s="8" t="n"/>
      <c r="E86" s="23" t="n"/>
      <c r="F86" s="23" t="n"/>
      <c r="G86" s="8" t="n"/>
      <c r="H86" s="8" t="n"/>
      <c r="I86" s="8" t="n"/>
      <c r="J86" s="8" t="n"/>
      <c r="K86" s="13" t="n"/>
      <c r="L86" s="15" t="n"/>
      <c r="M86" s="15" t="n"/>
      <c r="N86" s="15" t="n"/>
      <c r="O86" s="8" t="n"/>
      <c r="P86" s="8" t="n"/>
      <c r="Q86" s="13" t="n"/>
      <c r="R86" s="13" t="n"/>
      <c r="S86" s="13" t="n"/>
      <c r="T86" s="13" t="n"/>
      <c r="U86" s="13" t="n"/>
      <c r="V86" s="13" t="n"/>
      <c r="W86" s="13" t="n"/>
      <c r="X86" s="13" t="n"/>
      <c r="Y86" s="13" t="n"/>
      <c r="Z86" s="13" t="n"/>
      <c r="AA86" s="13" t="n"/>
      <c r="AB86" s="13" t="n"/>
      <c r="AC86" s="13" t="n"/>
      <c r="AD86" s="13" t="n"/>
      <c r="AE86" s="13" t="n"/>
      <c r="AF86" s="13" t="n"/>
      <c r="AG86" s="24" t="n"/>
    </row>
    <row r="87">
      <c r="A87" s="25">
        <f>IF($B87="","",ROW()-3)</f>
        <v/>
      </c>
      <c r="B87" s="26" t="n"/>
      <c r="C87" s="26" t="n"/>
      <c r="D87" s="26" t="n"/>
      <c r="E87" s="27" t="n"/>
      <c r="F87" s="27" t="n"/>
      <c r="G87" s="26" t="n"/>
      <c r="H87" s="26" t="n"/>
      <c r="I87" s="26" t="n"/>
      <c r="J87" s="26" t="n"/>
      <c r="K87" s="28" t="n"/>
      <c r="L87" s="29" t="n"/>
      <c r="M87" s="29" t="n"/>
      <c r="N87" s="29" t="n"/>
      <c r="O87" s="26" t="n"/>
      <c r="P87" s="26" t="n"/>
      <c r="Q87" s="28" t="n"/>
      <c r="R87" s="28" t="n"/>
      <c r="S87" s="28" t="n"/>
      <c r="T87" s="28" t="n"/>
      <c r="U87" s="28" t="n"/>
      <c r="V87" s="28" t="n"/>
      <c r="W87" s="28" t="n"/>
      <c r="X87" s="28" t="n"/>
      <c r="Y87" s="28" t="n"/>
      <c r="Z87" s="28" t="n"/>
      <c r="AA87" s="28" t="n"/>
      <c r="AB87" s="28" t="n"/>
      <c r="AC87" s="28" t="n"/>
      <c r="AD87" s="28" t="n"/>
      <c r="AE87" s="28" t="n"/>
      <c r="AF87" s="28" t="n"/>
      <c r="AG87" s="30" t="n"/>
    </row>
    <row r="88">
      <c r="A88" s="22">
        <f>IF($B88="","",ROW()-3)</f>
        <v/>
      </c>
      <c r="B88" s="8" t="n"/>
      <c r="C88" s="8" t="n"/>
      <c r="D88" s="8" t="n"/>
      <c r="E88" s="23" t="n"/>
      <c r="F88" s="23" t="n"/>
      <c r="G88" s="8" t="n"/>
      <c r="H88" s="8" t="n"/>
      <c r="I88" s="8" t="n"/>
      <c r="J88" s="8" t="n"/>
      <c r="K88" s="13" t="n"/>
      <c r="L88" s="15" t="n"/>
      <c r="M88" s="15" t="n"/>
      <c r="N88" s="15" t="n"/>
      <c r="O88" s="8" t="n"/>
      <c r="P88" s="8" t="n"/>
      <c r="Q88" s="13" t="n"/>
      <c r="R88" s="13" t="n"/>
      <c r="S88" s="13" t="n"/>
      <c r="T88" s="13" t="n"/>
      <c r="U88" s="13" t="n"/>
      <c r="V88" s="13" t="n"/>
      <c r="W88" s="13" t="n"/>
      <c r="X88" s="13" t="n"/>
      <c r="Y88" s="13" t="n"/>
      <c r="Z88" s="13" t="n"/>
      <c r="AA88" s="13" t="n"/>
      <c r="AB88" s="13" t="n"/>
      <c r="AC88" s="13" t="n"/>
      <c r="AD88" s="13" t="n"/>
      <c r="AE88" s="13" t="n"/>
      <c r="AF88" s="13" t="n"/>
      <c r="AG88" s="24" t="n"/>
    </row>
    <row r="89">
      <c r="A89" s="25">
        <f>IF($B89="","",ROW()-3)</f>
        <v/>
      </c>
      <c r="B89" s="26" t="n"/>
      <c r="C89" s="26" t="n"/>
      <c r="D89" s="26" t="n"/>
      <c r="E89" s="27" t="n"/>
      <c r="F89" s="27" t="n"/>
      <c r="G89" s="26" t="n"/>
      <c r="H89" s="26" t="n"/>
      <c r="I89" s="26" t="n"/>
      <c r="J89" s="26" t="n"/>
      <c r="K89" s="28" t="n"/>
      <c r="L89" s="29" t="n"/>
      <c r="M89" s="29" t="n"/>
      <c r="N89" s="29" t="n"/>
      <c r="O89" s="26" t="n"/>
      <c r="P89" s="26" t="n"/>
      <c r="Q89" s="28" t="n"/>
      <c r="R89" s="28" t="n"/>
      <c r="S89" s="28" t="n"/>
      <c r="T89" s="28" t="n"/>
      <c r="U89" s="28" t="n"/>
      <c r="V89" s="28" t="n"/>
      <c r="W89" s="28" t="n"/>
      <c r="X89" s="28" t="n"/>
      <c r="Y89" s="28" t="n"/>
      <c r="Z89" s="28" t="n"/>
      <c r="AA89" s="28" t="n"/>
      <c r="AB89" s="28" t="n"/>
      <c r="AC89" s="28" t="n"/>
      <c r="AD89" s="28" t="n"/>
      <c r="AE89" s="28" t="n"/>
      <c r="AF89" s="28" t="n"/>
      <c r="AG89" s="30" t="n"/>
    </row>
    <row r="90">
      <c r="A90" s="22">
        <f>IF($B90="","",ROW()-3)</f>
        <v/>
      </c>
      <c r="B90" s="8" t="n"/>
      <c r="C90" s="8" t="n"/>
      <c r="D90" s="8" t="n"/>
      <c r="E90" s="23" t="n"/>
      <c r="F90" s="23" t="n"/>
      <c r="G90" s="8" t="n"/>
      <c r="H90" s="8" t="n"/>
      <c r="I90" s="8" t="n"/>
      <c r="J90" s="8" t="n"/>
      <c r="K90" s="13" t="n"/>
      <c r="L90" s="15" t="n"/>
      <c r="M90" s="15" t="n"/>
      <c r="N90" s="15" t="n"/>
      <c r="O90" s="8" t="n"/>
      <c r="P90" s="8" t="n"/>
      <c r="Q90" s="13" t="n"/>
      <c r="R90" s="13" t="n"/>
      <c r="S90" s="13" t="n"/>
      <c r="T90" s="13" t="n"/>
      <c r="U90" s="13" t="n"/>
      <c r="V90" s="13" t="n"/>
      <c r="W90" s="13" t="n"/>
      <c r="X90" s="13" t="n"/>
      <c r="Y90" s="13" t="n"/>
      <c r="Z90" s="13" t="n"/>
      <c r="AA90" s="13" t="n"/>
      <c r="AB90" s="13" t="n"/>
      <c r="AC90" s="13" t="n"/>
      <c r="AD90" s="13" t="n"/>
      <c r="AE90" s="13" t="n"/>
      <c r="AF90" s="13" t="n"/>
      <c r="AG90" s="24" t="n"/>
    </row>
    <row r="91">
      <c r="A91" s="25">
        <f>IF($B91="","",ROW()-3)</f>
        <v/>
      </c>
      <c r="B91" s="26" t="n"/>
      <c r="C91" s="26" t="n"/>
      <c r="D91" s="26" t="n"/>
      <c r="E91" s="27" t="n"/>
      <c r="F91" s="27" t="n"/>
      <c r="G91" s="26" t="n"/>
      <c r="H91" s="26" t="n"/>
      <c r="I91" s="26" t="n"/>
      <c r="J91" s="26" t="n"/>
      <c r="K91" s="28" t="n"/>
      <c r="L91" s="29" t="n"/>
      <c r="M91" s="29" t="n"/>
      <c r="N91" s="29" t="n"/>
      <c r="O91" s="26" t="n"/>
      <c r="P91" s="26" t="n"/>
      <c r="Q91" s="28" t="n"/>
      <c r="R91" s="28" t="n"/>
      <c r="S91" s="28" t="n"/>
      <c r="T91" s="28" t="n"/>
      <c r="U91" s="28" t="n"/>
      <c r="V91" s="28" t="n"/>
      <c r="W91" s="28" t="n"/>
      <c r="X91" s="28" t="n"/>
      <c r="Y91" s="28" t="n"/>
      <c r="Z91" s="28" t="n"/>
      <c r="AA91" s="28" t="n"/>
      <c r="AB91" s="28" t="n"/>
      <c r="AC91" s="28" t="n"/>
      <c r="AD91" s="28" t="n"/>
      <c r="AE91" s="28" t="n"/>
      <c r="AF91" s="28" t="n"/>
      <c r="AG91" s="30" t="n"/>
    </row>
    <row r="92">
      <c r="A92" s="22">
        <f>IF($B92="","",ROW()-3)</f>
        <v/>
      </c>
      <c r="B92" s="8" t="n"/>
      <c r="C92" s="8" t="n"/>
      <c r="D92" s="8" t="n"/>
      <c r="E92" s="23" t="n"/>
      <c r="F92" s="23" t="n"/>
      <c r="G92" s="8" t="n"/>
      <c r="H92" s="8" t="n"/>
      <c r="I92" s="8" t="n"/>
      <c r="J92" s="8" t="n"/>
      <c r="K92" s="13" t="n"/>
      <c r="L92" s="15" t="n"/>
      <c r="M92" s="15" t="n"/>
      <c r="N92" s="15" t="n"/>
      <c r="O92" s="8" t="n"/>
      <c r="P92" s="8" t="n"/>
      <c r="Q92" s="13" t="n"/>
      <c r="R92" s="13" t="n"/>
      <c r="S92" s="13" t="n"/>
      <c r="T92" s="13" t="n"/>
      <c r="U92" s="13" t="n"/>
      <c r="V92" s="13" t="n"/>
      <c r="W92" s="13" t="n"/>
      <c r="X92" s="13" t="n"/>
      <c r="Y92" s="13" t="n"/>
      <c r="Z92" s="13" t="n"/>
      <c r="AA92" s="13" t="n"/>
      <c r="AB92" s="13" t="n"/>
      <c r="AC92" s="13" t="n"/>
      <c r="AD92" s="13" t="n"/>
      <c r="AE92" s="13" t="n"/>
      <c r="AF92" s="13" t="n"/>
      <c r="AG92" s="24" t="n"/>
    </row>
    <row r="93">
      <c r="A93" s="25">
        <f>IF($B93="","",ROW()-3)</f>
        <v/>
      </c>
      <c r="B93" s="26" t="n"/>
      <c r="C93" s="26" t="n"/>
      <c r="D93" s="26" t="n"/>
      <c r="E93" s="27" t="n"/>
      <c r="F93" s="27" t="n"/>
      <c r="G93" s="26" t="n"/>
      <c r="H93" s="26" t="n"/>
      <c r="I93" s="26" t="n"/>
      <c r="J93" s="26" t="n"/>
      <c r="K93" s="28" t="n"/>
      <c r="L93" s="29" t="n"/>
      <c r="M93" s="29" t="n"/>
      <c r="N93" s="29" t="n"/>
      <c r="O93" s="26" t="n"/>
      <c r="P93" s="26" t="n"/>
      <c r="Q93" s="28" t="n"/>
      <c r="R93" s="28" t="n"/>
      <c r="S93" s="28" t="n"/>
      <c r="T93" s="28" t="n"/>
      <c r="U93" s="28" t="n"/>
      <c r="V93" s="28" t="n"/>
      <c r="W93" s="28" t="n"/>
      <c r="X93" s="28" t="n"/>
      <c r="Y93" s="28" t="n"/>
      <c r="Z93" s="28" t="n"/>
      <c r="AA93" s="28" t="n"/>
      <c r="AB93" s="28" t="n"/>
      <c r="AC93" s="28" t="n"/>
      <c r="AD93" s="28" t="n"/>
      <c r="AE93" s="28" t="n"/>
      <c r="AF93" s="28" t="n"/>
      <c r="AG93" s="30" t="n"/>
    </row>
    <row r="94">
      <c r="A94" s="22">
        <f>IF($B94="","",ROW()-3)</f>
        <v/>
      </c>
      <c r="B94" s="8" t="n"/>
      <c r="C94" s="8" t="n"/>
      <c r="D94" s="8" t="n"/>
      <c r="E94" s="23" t="n"/>
      <c r="F94" s="23" t="n"/>
      <c r="G94" s="8" t="n"/>
      <c r="H94" s="8" t="n"/>
      <c r="I94" s="8" t="n"/>
      <c r="J94" s="8" t="n"/>
      <c r="K94" s="13" t="n"/>
      <c r="L94" s="15" t="n"/>
      <c r="M94" s="15" t="n"/>
      <c r="N94" s="15" t="n"/>
      <c r="O94" s="8" t="n"/>
      <c r="P94" s="8" t="n"/>
      <c r="Q94" s="13" t="n"/>
      <c r="R94" s="13" t="n"/>
      <c r="S94" s="13" t="n"/>
      <c r="T94" s="13" t="n"/>
      <c r="U94" s="13" t="n"/>
      <c r="V94" s="13" t="n"/>
      <c r="W94" s="13" t="n"/>
      <c r="X94" s="13" t="n"/>
      <c r="Y94" s="13" t="n"/>
      <c r="Z94" s="13" t="n"/>
      <c r="AA94" s="13" t="n"/>
      <c r="AB94" s="13" t="n"/>
      <c r="AC94" s="13" t="n"/>
      <c r="AD94" s="13" t="n"/>
      <c r="AE94" s="13" t="n"/>
      <c r="AF94" s="13" t="n"/>
      <c r="AG94" s="24" t="n"/>
    </row>
    <row r="95">
      <c r="A95" s="25">
        <f>IF($B95="","",ROW()-3)</f>
        <v/>
      </c>
      <c r="B95" s="26" t="n"/>
      <c r="C95" s="26" t="n"/>
      <c r="D95" s="26" t="n"/>
      <c r="E95" s="27" t="n"/>
      <c r="F95" s="27" t="n"/>
      <c r="G95" s="26" t="n"/>
      <c r="H95" s="26" t="n"/>
      <c r="I95" s="26" t="n"/>
      <c r="J95" s="26" t="n"/>
      <c r="K95" s="28" t="n"/>
      <c r="L95" s="29" t="n"/>
      <c r="M95" s="29" t="n"/>
      <c r="N95" s="29" t="n"/>
      <c r="O95" s="26" t="n"/>
      <c r="P95" s="26" t="n"/>
      <c r="Q95" s="28" t="n"/>
      <c r="R95" s="28" t="n"/>
      <c r="S95" s="28" t="n"/>
      <c r="T95" s="28" t="n"/>
      <c r="U95" s="28" t="n"/>
      <c r="V95" s="28" t="n"/>
      <c r="W95" s="28" t="n"/>
      <c r="X95" s="28" t="n"/>
      <c r="Y95" s="28" t="n"/>
      <c r="Z95" s="28" t="n"/>
      <c r="AA95" s="28" t="n"/>
      <c r="AB95" s="28" t="n"/>
      <c r="AC95" s="28" t="n"/>
      <c r="AD95" s="28" t="n"/>
      <c r="AE95" s="28" t="n"/>
      <c r="AF95" s="28" t="n"/>
      <c r="AG95" s="30" t="n"/>
    </row>
    <row r="96">
      <c r="A96" s="22">
        <f>IF($B96="","",ROW()-3)</f>
        <v/>
      </c>
      <c r="B96" s="8" t="n"/>
      <c r="C96" s="8" t="n"/>
      <c r="D96" s="8" t="n"/>
      <c r="E96" s="23" t="n"/>
      <c r="F96" s="23" t="n"/>
      <c r="G96" s="8" t="n"/>
      <c r="H96" s="8" t="n"/>
      <c r="I96" s="8" t="n"/>
      <c r="J96" s="8" t="n"/>
      <c r="K96" s="13" t="n"/>
      <c r="L96" s="15" t="n"/>
      <c r="M96" s="15" t="n"/>
      <c r="N96" s="15" t="n"/>
      <c r="O96" s="8" t="n"/>
      <c r="P96" s="8" t="n"/>
      <c r="Q96" s="13" t="n"/>
      <c r="R96" s="13" t="n"/>
      <c r="S96" s="13" t="n"/>
      <c r="T96" s="13" t="n"/>
      <c r="U96" s="13" t="n"/>
      <c r="V96" s="13" t="n"/>
      <c r="W96" s="13" t="n"/>
      <c r="X96" s="13" t="n"/>
      <c r="Y96" s="13" t="n"/>
      <c r="Z96" s="13" t="n"/>
      <c r="AA96" s="13" t="n"/>
      <c r="AB96" s="13" t="n"/>
      <c r="AC96" s="13" t="n"/>
      <c r="AD96" s="13" t="n"/>
      <c r="AE96" s="13" t="n"/>
      <c r="AF96" s="13" t="n"/>
      <c r="AG96" s="24" t="n"/>
    </row>
    <row r="97">
      <c r="A97" s="25">
        <f>IF($B97="","",ROW()-3)</f>
        <v/>
      </c>
      <c r="B97" s="26" t="n"/>
      <c r="C97" s="26" t="n"/>
      <c r="D97" s="26" t="n"/>
      <c r="E97" s="27" t="n"/>
      <c r="F97" s="27" t="n"/>
      <c r="G97" s="26" t="n"/>
      <c r="H97" s="26" t="n"/>
      <c r="I97" s="26" t="n"/>
      <c r="J97" s="26" t="n"/>
      <c r="K97" s="28" t="n"/>
      <c r="L97" s="29" t="n"/>
      <c r="M97" s="29" t="n"/>
      <c r="N97" s="29" t="n"/>
      <c r="O97" s="26" t="n"/>
      <c r="P97" s="26" t="n"/>
      <c r="Q97" s="28" t="n"/>
      <c r="R97" s="28" t="n"/>
      <c r="S97" s="28" t="n"/>
      <c r="T97" s="28" t="n"/>
      <c r="U97" s="28" t="n"/>
      <c r="V97" s="28" t="n"/>
      <c r="W97" s="28" t="n"/>
      <c r="X97" s="28" t="n"/>
      <c r="Y97" s="28" t="n"/>
      <c r="Z97" s="28" t="n"/>
      <c r="AA97" s="28" t="n"/>
      <c r="AB97" s="28" t="n"/>
      <c r="AC97" s="28" t="n"/>
      <c r="AD97" s="28" t="n"/>
      <c r="AE97" s="28" t="n"/>
      <c r="AF97" s="28" t="n"/>
      <c r="AG97" s="30" t="n"/>
    </row>
    <row r="98">
      <c r="A98" s="22">
        <f>IF($B98="","",ROW()-3)</f>
        <v/>
      </c>
      <c r="B98" s="8" t="n"/>
      <c r="C98" s="8" t="n"/>
      <c r="D98" s="8" t="n"/>
      <c r="E98" s="23" t="n"/>
      <c r="F98" s="23" t="n"/>
      <c r="G98" s="8" t="n"/>
      <c r="H98" s="8" t="n"/>
      <c r="I98" s="8" t="n"/>
      <c r="J98" s="8" t="n"/>
      <c r="K98" s="13" t="n"/>
      <c r="L98" s="15" t="n"/>
      <c r="M98" s="15" t="n"/>
      <c r="N98" s="15" t="n"/>
      <c r="O98" s="8" t="n"/>
      <c r="P98" s="8" t="n"/>
      <c r="Q98" s="13" t="n"/>
      <c r="R98" s="13" t="n"/>
      <c r="S98" s="13" t="n"/>
      <c r="T98" s="13" t="n"/>
      <c r="U98" s="13" t="n"/>
      <c r="V98" s="13" t="n"/>
      <c r="W98" s="13" t="n"/>
      <c r="X98" s="13" t="n"/>
      <c r="Y98" s="13" t="n"/>
      <c r="Z98" s="13" t="n"/>
      <c r="AA98" s="13" t="n"/>
      <c r="AB98" s="13" t="n"/>
      <c r="AC98" s="13" t="n"/>
      <c r="AD98" s="13" t="n"/>
      <c r="AE98" s="13" t="n"/>
      <c r="AF98" s="13" t="n"/>
      <c r="AG98" s="24" t="n"/>
    </row>
    <row r="99">
      <c r="A99" s="25">
        <f>IF($B99="","",ROW()-3)</f>
        <v/>
      </c>
      <c r="B99" s="26" t="n"/>
      <c r="C99" s="26" t="n"/>
      <c r="D99" s="26" t="n"/>
      <c r="E99" s="27" t="n"/>
      <c r="F99" s="27" t="n"/>
      <c r="G99" s="26" t="n"/>
      <c r="H99" s="26" t="n"/>
      <c r="I99" s="26" t="n"/>
      <c r="J99" s="26" t="n"/>
      <c r="K99" s="28" t="n"/>
      <c r="L99" s="29" t="n"/>
      <c r="M99" s="29" t="n"/>
      <c r="N99" s="29" t="n"/>
      <c r="O99" s="26" t="n"/>
      <c r="P99" s="26" t="n"/>
      <c r="Q99" s="28" t="n"/>
      <c r="R99" s="28" t="n"/>
      <c r="S99" s="28" t="n"/>
      <c r="T99" s="28" t="n"/>
      <c r="U99" s="28" t="n"/>
      <c r="V99" s="28" t="n"/>
      <c r="W99" s="28" t="n"/>
      <c r="X99" s="28" t="n"/>
      <c r="Y99" s="28" t="n"/>
      <c r="Z99" s="28" t="n"/>
      <c r="AA99" s="28" t="n"/>
      <c r="AB99" s="28" t="n"/>
      <c r="AC99" s="28" t="n"/>
      <c r="AD99" s="28" t="n"/>
      <c r="AE99" s="28" t="n"/>
      <c r="AF99" s="28" t="n"/>
      <c r="AG99" s="30" t="n"/>
    </row>
    <row r="100">
      <c r="A100" s="22">
        <f>IF($B100="","",ROW()-3)</f>
        <v/>
      </c>
      <c r="B100" s="8" t="n"/>
      <c r="C100" s="8" t="n"/>
      <c r="D100" s="8" t="n"/>
      <c r="E100" s="23" t="n"/>
      <c r="F100" s="23" t="n"/>
      <c r="G100" s="8" t="n"/>
      <c r="H100" s="8" t="n"/>
      <c r="I100" s="8" t="n"/>
      <c r="J100" s="8" t="n"/>
      <c r="K100" s="13" t="n"/>
      <c r="L100" s="15" t="n"/>
      <c r="M100" s="15" t="n"/>
      <c r="N100" s="15" t="n"/>
      <c r="O100" s="8" t="n"/>
      <c r="P100" s="8" t="n"/>
      <c r="Q100" s="13" t="n"/>
      <c r="R100" s="13" t="n"/>
      <c r="S100" s="13" t="n"/>
      <c r="T100" s="13" t="n"/>
      <c r="U100" s="13" t="n"/>
      <c r="V100" s="13" t="n"/>
      <c r="W100" s="13" t="n"/>
      <c r="X100" s="13" t="n"/>
      <c r="Y100" s="13" t="n"/>
      <c r="Z100" s="13" t="n"/>
      <c r="AA100" s="13" t="n"/>
      <c r="AB100" s="13" t="n"/>
      <c r="AC100" s="13" t="n"/>
      <c r="AD100" s="13" t="n"/>
      <c r="AE100" s="13" t="n"/>
      <c r="AF100" s="13" t="n"/>
      <c r="AG100" s="24" t="n"/>
    </row>
    <row r="101">
      <c r="A101" s="25">
        <f>IF($B101="","",ROW()-3)</f>
        <v/>
      </c>
      <c r="B101" s="26" t="n"/>
      <c r="C101" s="26" t="n"/>
      <c r="D101" s="26" t="n"/>
      <c r="E101" s="27" t="n"/>
      <c r="F101" s="27" t="n"/>
      <c r="G101" s="26" t="n"/>
      <c r="H101" s="26" t="n"/>
      <c r="I101" s="26" t="n"/>
      <c r="J101" s="26" t="n"/>
      <c r="K101" s="28" t="n"/>
      <c r="L101" s="29" t="n"/>
      <c r="M101" s="29" t="n"/>
      <c r="N101" s="29" t="n"/>
      <c r="O101" s="26" t="n"/>
      <c r="P101" s="26" t="n"/>
      <c r="Q101" s="28" t="n"/>
      <c r="R101" s="28" t="n"/>
      <c r="S101" s="28" t="n"/>
      <c r="T101" s="28" t="n"/>
      <c r="U101" s="28" t="n"/>
      <c r="V101" s="28" t="n"/>
      <c r="W101" s="28" t="n"/>
      <c r="X101" s="28" t="n"/>
      <c r="Y101" s="28" t="n"/>
      <c r="Z101" s="28" t="n"/>
      <c r="AA101" s="28" t="n"/>
      <c r="AB101" s="28" t="n"/>
      <c r="AC101" s="28" t="n"/>
      <c r="AD101" s="28" t="n"/>
      <c r="AE101" s="28" t="n"/>
      <c r="AF101" s="28" t="n"/>
      <c r="AG101" s="30" t="n"/>
    </row>
    <row r="102">
      <c r="A102" s="22">
        <f>IF($B102="","",ROW()-3)</f>
        <v/>
      </c>
      <c r="B102" s="8" t="n"/>
      <c r="C102" s="8" t="n"/>
      <c r="D102" s="8" t="n"/>
      <c r="E102" s="23" t="n"/>
      <c r="F102" s="23" t="n"/>
      <c r="G102" s="8" t="n"/>
      <c r="H102" s="8" t="n"/>
      <c r="I102" s="8" t="n"/>
      <c r="J102" s="8" t="n"/>
      <c r="K102" s="13" t="n"/>
      <c r="L102" s="15" t="n"/>
      <c r="M102" s="15" t="n"/>
      <c r="N102" s="15" t="n"/>
      <c r="O102" s="8" t="n"/>
      <c r="P102" s="8" t="n"/>
      <c r="Q102" s="13" t="n"/>
      <c r="R102" s="13" t="n"/>
      <c r="S102" s="13" t="n"/>
      <c r="T102" s="13" t="n"/>
      <c r="U102" s="13" t="n"/>
      <c r="V102" s="13" t="n"/>
      <c r="W102" s="13" t="n"/>
      <c r="X102" s="13" t="n"/>
      <c r="Y102" s="13" t="n"/>
      <c r="Z102" s="13" t="n"/>
      <c r="AA102" s="13" t="n"/>
      <c r="AB102" s="13" t="n"/>
      <c r="AC102" s="13" t="n"/>
      <c r="AD102" s="13" t="n"/>
      <c r="AE102" s="13" t="n"/>
      <c r="AF102" s="13" t="n"/>
      <c r="AG102" s="24" t="n"/>
    </row>
    <row r="103">
      <c r="A103" s="25">
        <f>IF($B103="","",ROW()-3)</f>
        <v/>
      </c>
      <c r="B103" s="26" t="n"/>
      <c r="C103" s="26" t="n"/>
      <c r="D103" s="26" t="n"/>
      <c r="E103" s="27" t="n"/>
      <c r="F103" s="27" t="n"/>
      <c r="G103" s="26" t="n"/>
      <c r="H103" s="26" t="n"/>
      <c r="I103" s="26" t="n"/>
      <c r="J103" s="26" t="n"/>
      <c r="K103" s="28" t="n"/>
      <c r="L103" s="29" t="n"/>
      <c r="M103" s="29" t="n"/>
      <c r="N103" s="29" t="n"/>
      <c r="O103" s="26" t="n"/>
      <c r="P103" s="26" t="n"/>
      <c r="Q103" s="28" t="n"/>
      <c r="R103" s="28" t="n"/>
      <c r="S103" s="28" t="n"/>
      <c r="T103" s="28" t="n"/>
      <c r="U103" s="28" t="n"/>
      <c r="V103" s="28" t="n"/>
      <c r="W103" s="28" t="n"/>
      <c r="X103" s="28" t="n"/>
      <c r="Y103" s="28" t="n"/>
      <c r="Z103" s="28" t="n"/>
      <c r="AA103" s="28" t="n"/>
      <c r="AB103" s="28" t="n"/>
      <c r="AC103" s="28" t="n"/>
      <c r="AD103" s="28" t="n"/>
      <c r="AE103" s="28" t="n"/>
      <c r="AF103" s="28" t="n"/>
      <c r="AG103" s="30" t="n"/>
    </row>
  </sheetData>
  <mergeCells count="2">
    <mergeCell ref="A2:AG2"/>
    <mergeCell ref="A1:AG1"/>
  </mergeCells>
  <dataValidations count="5">
    <dataValidation sqref="I4:I103" showDropDown="0" showInputMessage="0" showErrorMessage="0" allowBlank="1" type="list">
      <formula1>"New,Old"</formula1>
    </dataValidation>
    <dataValidation sqref="J4:J103" showDropDown="0" showInputMessage="0" showErrorMessage="0" allowBlank="1" type="list">
      <formula1>"Below 60,60 to 80,80 and above"</formula1>
    </dataValidation>
    <dataValidation sqref="O4:O103" showDropDown="0" showInputMessage="0" showErrorMessage="0" allowBlank="1" type="list">
      <formula1>"Yes,No"</formula1>
    </dataValidation>
    <dataValidation sqref="P4:P103" showDropDown="0" showInputMessage="0" showErrorMessage="0" allowBlank="1" type="list">
      <formula1>"Yes,No"</formula1>
    </dataValidation>
    <dataValidation sqref="H4:H103" showDropDown="0" showInputMessage="0" showErrorMessage="0" allowBlank="1" type="list">
      <formula1>"Maharashtra,Karnataka,West Bengal,Tamil Nadu,Telangana,Andhra Pradesh,Gujarat,Madhya Pradesh,Odisha,Kerala,Assam,Bihar,Delhi,Haryana,Uttar Pradesh,Rajasthan"</formula1>
    </dataValidation>
  </dataValidations>
  <pageMargins left="0.75" right="0.75" top="1" bottom="1" header="0.5" footer="0.5"/>
  <legacyDrawing xmlns:r="http://schemas.openxmlformats.org/officeDocument/2006/relationships" r:id="anysvml"/>
</worksheet>
</file>

<file path=xl/worksheets/sheet5.xml><?xml version="1.0" encoding="utf-8"?>
<worksheet xmlns="http://schemas.openxmlformats.org/spreadsheetml/2006/main">
  <sheetPr>
    <tabColor rgb="0070AD47"/>
    <outlinePr summaryBelow="1" summaryRight="1"/>
    <pageSetUpPr/>
  </sheetPr>
  <dimension ref="A1:X103"/>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14" customWidth="1" min="1" max="1"/>
    <col width="22"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 width="15" customWidth="1" min="13" max="13"/>
    <col width="15" customWidth="1" min="14" max="14"/>
    <col width="15" customWidth="1" min="15" max="15"/>
    <col width="15" customWidth="1" min="16" max="16"/>
    <col width="15" customWidth="1" min="17" max="17"/>
    <col width="15" customWidth="1" min="18" max="18"/>
    <col width="15" customWidth="1" min="19" max="19"/>
    <col width="15" customWidth="1" min="20" max="20"/>
    <col width="15" customWidth="1" min="21" max="21"/>
    <col width="15" customWidth="1" min="22" max="22"/>
    <col width="15" customWidth="1" min="23" max="23"/>
    <col width="15" customWidth="1" min="24" max="24"/>
  </cols>
  <sheetData>
    <row r="1" ht="30" customHeight="1">
      <c r="A1" s="1" t="inlineStr">
        <is>
          <t>Salary Structure — calculated from the Employee Master</t>
        </is>
      </c>
    </row>
    <row r="2" ht="16" customHeight="1">
      <c r="A2" s="2" t="inlineStr">
        <is>
          <t>Employer PF, employer NPS and the gratuity provision sit inside CTC, so they are removed before arriving at gross earnings. Special Allowance is the balancing figure.</t>
        </is>
      </c>
    </row>
    <row r="3" ht="46" customHeight="1">
      <c r="A3" s="12" t="inlineStr">
        <is>
          <t>Employee Code</t>
        </is>
      </c>
      <c r="B3" s="12" t="inlineStr">
        <is>
          <t>Employee Name</t>
        </is>
      </c>
      <c r="C3" s="12" t="inlineStr">
        <is>
          <t>Annual CTC</t>
        </is>
      </c>
      <c r="D3" s="12" t="inlineStr">
        <is>
          <t>Basic (annual)</t>
        </is>
      </c>
      <c r="E3" s="12" t="inlineStr">
        <is>
          <t>HRA (annual)</t>
        </is>
      </c>
      <c r="F3" s="12" t="inlineStr">
        <is>
          <t>PF Wages (annual)</t>
        </is>
      </c>
      <c r="G3" s="12" t="inlineStr">
        <is>
          <t>Employer PF</t>
        </is>
      </c>
      <c r="H3" s="12" t="inlineStr">
        <is>
          <t>Employer NPS</t>
        </is>
      </c>
      <c r="I3" s="12" t="inlineStr">
        <is>
          <t>Gratuity Provision</t>
        </is>
      </c>
      <c r="J3" s="12" t="inlineStr">
        <is>
          <t>LTA</t>
        </is>
      </c>
      <c r="K3" s="12" t="inlineStr">
        <is>
          <t>Other Allowances</t>
        </is>
      </c>
      <c r="L3" s="12" t="inlineStr">
        <is>
          <t>Bonus / Variable</t>
        </is>
      </c>
      <c r="M3" s="12" t="inlineStr">
        <is>
          <t>Special Allowance (balancing)</t>
        </is>
      </c>
      <c r="N3" s="12" t="inlineStr">
        <is>
          <t>Annual Gross Earnings</t>
        </is>
      </c>
      <c r="O3" s="12" t="inlineStr">
        <is>
          <t>Monthly Gross</t>
        </is>
      </c>
      <c r="P3" s="12" t="inlineStr">
        <is>
          <t>Employee PF</t>
        </is>
      </c>
      <c r="Q3" s="12" t="inlineStr">
        <is>
          <t>ESI Applicable?</t>
        </is>
      </c>
      <c r="R3" s="12" t="inlineStr">
        <is>
          <t>ESI Employee</t>
        </is>
      </c>
      <c r="S3" s="12" t="inlineStr">
        <is>
          <t>ESI Employer</t>
        </is>
      </c>
      <c r="T3" s="12" t="inlineStr">
        <is>
          <t>Professional Tax (annual)</t>
        </is>
      </c>
      <c r="U3" s="12" t="inlineStr">
        <is>
          <t>Perquisites</t>
        </is>
      </c>
      <c r="V3" s="12" t="inlineStr">
        <is>
          <t>Monthly Basic</t>
        </is>
      </c>
      <c r="W3" s="12" t="inlineStr">
        <is>
          <t>Monthly HRA</t>
        </is>
      </c>
      <c r="X3" s="12" t="inlineStr">
        <is>
          <t>Monthly Special Allowance</t>
        </is>
      </c>
    </row>
    <row r="4">
      <c r="A4" s="31">
        <f>IF('Employee Master'!$B4="","",'Employee Master'!$B4)</f>
        <v/>
      </c>
      <c r="B4" s="31">
        <f>IF('Employee Master'!$B4="","",'Employee Master'!$C4)</f>
        <v/>
      </c>
      <c r="C4" s="32">
        <f>IF('Employee Master'!$B4="","",N('Employee Master'!$K4))</f>
        <v/>
      </c>
      <c r="D4" s="32">
        <f>IF('Employee Master'!$B4="","",ROUND($C4*N('Employee Master'!$L4),0))</f>
        <v/>
      </c>
      <c r="E4" s="32">
        <f>IF('Employee Master'!$B4="","",ROUND($D4*N('Employee Master'!$M4),0))</f>
        <v/>
      </c>
      <c r="F4" s="32">
        <f>IF('Employee Master'!$B4="","",IF('Employee Master'!$O4="No",$D4,MIN($D4,'Tax Rates'!$C$51*12)))</f>
        <v/>
      </c>
      <c r="G4" s="32">
        <f>IF('Employee Master'!$B4="","",ROUND($F4*'Tax Rates'!$C$50,0))</f>
        <v/>
      </c>
      <c r="H4" s="32">
        <f>IF('Employee Master'!$B4="","",ROUND($D4*N('Employee Master'!$N4),0))</f>
        <v/>
      </c>
      <c r="I4" s="32">
        <f>IF('Employee Master'!$B4="","",ROUND($D4*'Tax Rates'!$C$58,0))</f>
        <v/>
      </c>
      <c r="J4" s="32">
        <f>IF('Employee Master'!$B4="","",N('Employee Master'!$R4))</f>
        <v/>
      </c>
      <c r="K4" s="32">
        <f>IF('Employee Master'!$B4="","",N('Employee Master'!$S4))</f>
        <v/>
      </c>
      <c r="L4" s="32">
        <f>IF('Employee Master'!$B4="","",N('Employee Master'!$T4))</f>
        <v/>
      </c>
      <c r="M4" s="32">
        <f>IF('Employee Master'!$B4="","",MAX(0,$C4-$D4-$E4-$G4-$H4-$I4-$J4-$K4-$L4))</f>
        <v/>
      </c>
      <c r="N4" s="32">
        <f>IF('Employee Master'!$B4="","",$D4+$E4+$M4+$J4+$K4+$L4)</f>
        <v/>
      </c>
      <c r="O4" s="32">
        <f>IF('Employee Master'!$B4="","",ROUND($N4/12,0))</f>
        <v/>
      </c>
      <c r="P4" s="32">
        <f>IF('Employee Master'!$B4="","",ROUND($F4*'Tax Rates'!$C$50,0))</f>
        <v/>
      </c>
      <c r="Q4" s="33">
        <f>IF('Employee Master'!$B4="","",IF($O4&lt;='Tax Rates'!$C$57,"Yes","No"))</f>
        <v/>
      </c>
      <c r="R4" s="32">
        <f>IF('Employee Master'!$B4="","",IF($Q4="Yes",ROUND($N4*'Tax Rates'!$C$55,0),0))</f>
        <v/>
      </c>
      <c r="S4" s="32">
        <f>IF('Employee Master'!$B4="","",IF($Q4="Yes",ROUND($N4*'Tax Rates'!$C$56,0),0))</f>
        <v/>
      </c>
      <c r="T4" s="32">
        <f>IF('Employee Master'!$B4="","",IFERROR(INDEX('Tax Rates'!$C$62:$C$77,MATCH(IF('Employee Master'!$H4="",Settings!$C$13,'Employee Master'!$H4),'Tax Rates'!$B$62:$B$77,0)),0))</f>
        <v/>
      </c>
      <c r="U4" s="32">
        <f>IF('Employee Master'!$B4="","",N('Employee Master'!$U4))</f>
        <v/>
      </c>
      <c r="V4" s="32">
        <f>IF('Employee Master'!$B4="","",ROUND($D4/12,0))</f>
        <v/>
      </c>
      <c r="W4" s="32">
        <f>IF('Employee Master'!$B4="","",ROUND($E4/12,0))</f>
        <v/>
      </c>
      <c r="X4" s="32">
        <f>IF('Employee Master'!$B4="","",ROUND($M4/12,0))</f>
        <v/>
      </c>
    </row>
    <row r="5">
      <c r="A5" s="34">
        <f>IF('Employee Master'!$B5="","",'Employee Master'!$B5)</f>
        <v/>
      </c>
      <c r="B5" s="34">
        <f>IF('Employee Master'!$B5="","",'Employee Master'!$C5)</f>
        <v/>
      </c>
      <c r="C5" s="35">
        <f>IF('Employee Master'!$B5="","",N('Employee Master'!$K5))</f>
        <v/>
      </c>
      <c r="D5" s="35">
        <f>IF('Employee Master'!$B5="","",ROUND($C5*N('Employee Master'!$L5),0))</f>
        <v/>
      </c>
      <c r="E5" s="35">
        <f>IF('Employee Master'!$B5="","",ROUND($D5*N('Employee Master'!$M5),0))</f>
        <v/>
      </c>
      <c r="F5" s="35">
        <f>IF('Employee Master'!$B5="","",IF('Employee Master'!$O5="No",$D5,MIN($D5,'Tax Rates'!$C$51*12)))</f>
        <v/>
      </c>
      <c r="G5" s="35">
        <f>IF('Employee Master'!$B5="","",ROUND($F5*'Tax Rates'!$C$50,0))</f>
        <v/>
      </c>
      <c r="H5" s="35">
        <f>IF('Employee Master'!$B5="","",ROUND($D5*N('Employee Master'!$N5),0))</f>
        <v/>
      </c>
      <c r="I5" s="35">
        <f>IF('Employee Master'!$B5="","",ROUND($D5*'Tax Rates'!$C$58,0))</f>
        <v/>
      </c>
      <c r="J5" s="35">
        <f>IF('Employee Master'!$B5="","",N('Employee Master'!$R5))</f>
        <v/>
      </c>
      <c r="K5" s="35">
        <f>IF('Employee Master'!$B5="","",N('Employee Master'!$S5))</f>
        <v/>
      </c>
      <c r="L5" s="35">
        <f>IF('Employee Master'!$B5="","",N('Employee Master'!$T5))</f>
        <v/>
      </c>
      <c r="M5" s="35">
        <f>IF('Employee Master'!$B5="","",MAX(0,$C5-$D5-$E5-$G5-$H5-$I5-$J5-$K5-$L5))</f>
        <v/>
      </c>
      <c r="N5" s="35">
        <f>IF('Employee Master'!$B5="","",$D5+$E5+$M5+$J5+$K5+$L5)</f>
        <v/>
      </c>
      <c r="O5" s="35">
        <f>IF('Employee Master'!$B5="","",ROUND($N5/12,0))</f>
        <v/>
      </c>
      <c r="P5" s="35">
        <f>IF('Employee Master'!$B5="","",ROUND($F5*'Tax Rates'!$C$50,0))</f>
        <v/>
      </c>
      <c r="Q5" s="36">
        <f>IF('Employee Master'!$B5="","",IF($O5&lt;='Tax Rates'!$C$57,"Yes","No"))</f>
        <v/>
      </c>
      <c r="R5" s="35">
        <f>IF('Employee Master'!$B5="","",IF($Q5="Yes",ROUND($N5*'Tax Rates'!$C$55,0),0))</f>
        <v/>
      </c>
      <c r="S5" s="35">
        <f>IF('Employee Master'!$B5="","",IF($Q5="Yes",ROUND($N5*'Tax Rates'!$C$56,0),0))</f>
        <v/>
      </c>
      <c r="T5" s="35">
        <f>IF('Employee Master'!$B5="","",IFERROR(INDEX('Tax Rates'!$C$62:$C$77,MATCH(IF('Employee Master'!$H5="",Settings!$C$13,'Employee Master'!$H5),'Tax Rates'!$B$62:$B$77,0)),0))</f>
        <v/>
      </c>
      <c r="U5" s="35">
        <f>IF('Employee Master'!$B5="","",N('Employee Master'!$U5))</f>
        <v/>
      </c>
      <c r="V5" s="35">
        <f>IF('Employee Master'!$B5="","",ROUND($D5/12,0))</f>
        <v/>
      </c>
      <c r="W5" s="35">
        <f>IF('Employee Master'!$B5="","",ROUND($E5/12,0))</f>
        <v/>
      </c>
      <c r="X5" s="35">
        <f>IF('Employee Master'!$B5="","",ROUND($M5/12,0))</f>
        <v/>
      </c>
    </row>
    <row r="6">
      <c r="A6" s="31">
        <f>IF('Employee Master'!$B6="","",'Employee Master'!$B6)</f>
        <v/>
      </c>
      <c r="B6" s="31">
        <f>IF('Employee Master'!$B6="","",'Employee Master'!$C6)</f>
        <v/>
      </c>
      <c r="C6" s="32">
        <f>IF('Employee Master'!$B6="","",N('Employee Master'!$K6))</f>
        <v/>
      </c>
      <c r="D6" s="32">
        <f>IF('Employee Master'!$B6="","",ROUND($C6*N('Employee Master'!$L6),0))</f>
        <v/>
      </c>
      <c r="E6" s="32">
        <f>IF('Employee Master'!$B6="","",ROUND($D6*N('Employee Master'!$M6),0))</f>
        <v/>
      </c>
      <c r="F6" s="32">
        <f>IF('Employee Master'!$B6="","",IF('Employee Master'!$O6="No",$D6,MIN($D6,'Tax Rates'!$C$51*12)))</f>
        <v/>
      </c>
      <c r="G6" s="32">
        <f>IF('Employee Master'!$B6="","",ROUND($F6*'Tax Rates'!$C$50,0))</f>
        <v/>
      </c>
      <c r="H6" s="32">
        <f>IF('Employee Master'!$B6="","",ROUND($D6*N('Employee Master'!$N6),0))</f>
        <v/>
      </c>
      <c r="I6" s="32">
        <f>IF('Employee Master'!$B6="","",ROUND($D6*'Tax Rates'!$C$58,0))</f>
        <v/>
      </c>
      <c r="J6" s="32">
        <f>IF('Employee Master'!$B6="","",N('Employee Master'!$R6))</f>
        <v/>
      </c>
      <c r="K6" s="32">
        <f>IF('Employee Master'!$B6="","",N('Employee Master'!$S6))</f>
        <v/>
      </c>
      <c r="L6" s="32">
        <f>IF('Employee Master'!$B6="","",N('Employee Master'!$T6))</f>
        <v/>
      </c>
      <c r="M6" s="32">
        <f>IF('Employee Master'!$B6="","",MAX(0,$C6-$D6-$E6-$G6-$H6-$I6-$J6-$K6-$L6))</f>
        <v/>
      </c>
      <c r="N6" s="32">
        <f>IF('Employee Master'!$B6="","",$D6+$E6+$M6+$J6+$K6+$L6)</f>
        <v/>
      </c>
      <c r="O6" s="32">
        <f>IF('Employee Master'!$B6="","",ROUND($N6/12,0))</f>
        <v/>
      </c>
      <c r="P6" s="32">
        <f>IF('Employee Master'!$B6="","",ROUND($F6*'Tax Rates'!$C$50,0))</f>
        <v/>
      </c>
      <c r="Q6" s="33">
        <f>IF('Employee Master'!$B6="","",IF($O6&lt;='Tax Rates'!$C$57,"Yes","No"))</f>
        <v/>
      </c>
      <c r="R6" s="32">
        <f>IF('Employee Master'!$B6="","",IF($Q6="Yes",ROUND($N6*'Tax Rates'!$C$55,0),0))</f>
        <v/>
      </c>
      <c r="S6" s="32">
        <f>IF('Employee Master'!$B6="","",IF($Q6="Yes",ROUND($N6*'Tax Rates'!$C$56,0),0))</f>
        <v/>
      </c>
      <c r="T6" s="32">
        <f>IF('Employee Master'!$B6="","",IFERROR(INDEX('Tax Rates'!$C$62:$C$77,MATCH(IF('Employee Master'!$H6="",Settings!$C$13,'Employee Master'!$H6),'Tax Rates'!$B$62:$B$77,0)),0))</f>
        <v/>
      </c>
      <c r="U6" s="32">
        <f>IF('Employee Master'!$B6="","",N('Employee Master'!$U6))</f>
        <v/>
      </c>
      <c r="V6" s="32">
        <f>IF('Employee Master'!$B6="","",ROUND($D6/12,0))</f>
        <v/>
      </c>
      <c r="W6" s="32">
        <f>IF('Employee Master'!$B6="","",ROUND($E6/12,0))</f>
        <v/>
      </c>
      <c r="X6" s="32">
        <f>IF('Employee Master'!$B6="","",ROUND($M6/12,0))</f>
        <v/>
      </c>
    </row>
    <row r="7">
      <c r="A7" s="34">
        <f>IF('Employee Master'!$B7="","",'Employee Master'!$B7)</f>
        <v/>
      </c>
      <c r="B7" s="34">
        <f>IF('Employee Master'!$B7="","",'Employee Master'!$C7)</f>
        <v/>
      </c>
      <c r="C7" s="35">
        <f>IF('Employee Master'!$B7="","",N('Employee Master'!$K7))</f>
        <v/>
      </c>
      <c r="D7" s="35">
        <f>IF('Employee Master'!$B7="","",ROUND($C7*N('Employee Master'!$L7),0))</f>
        <v/>
      </c>
      <c r="E7" s="35">
        <f>IF('Employee Master'!$B7="","",ROUND($D7*N('Employee Master'!$M7),0))</f>
        <v/>
      </c>
      <c r="F7" s="35">
        <f>IF('Employee Master'!$B7="","",IF('Employee Master'!$O7="No",$D7,MIN($D7,'Tax Rates'!$C$51*12)))</f>
        <v/>
      </c>
      <c r="G7" s="35">
        <f>IF('Employee Master'!$B7="","",ROUND($F7*'Tax Rates'!$C$50,0))</f>
        <v/>
      </c>
      <c r="H7" s="35">
        <f>IF('Employee Master'!$B7="","",ROUND($D7*N('Employee Master'!$N7),0))</f>
        <v/>
      </c>
      <c r="I7" s="35">
        <f>IF('Employee Master'!$B7="","",ROUND($D7*'Tax Rates'!$C$58,0))</f>
        <v/>
      </c>
      <c r="J7" s="35">
        <f>IF('Employee Master'!$B7="","",N('Employee Master'!$R7))</f>
        <v/>
      </c>
      <c r="K7" s="35">
        <f>IF('Employee Master'!$B7="","",N('Employee Master'!$S7))</f>
        <v/>
      </c>
      <c r="L7" s="35">
        <f>IF('Employee Master'!$B7="","",N('Employee Master'!$T7))</f>
        <v/>
      </c>
      <c r="M7" s="35">
        <f>IF('Employee Master'!$B7="","",MAX(0,$C7-$D7-$E7-$G7-$H7-$I7-$J7-$K7-$L7))</f>
        <v/>
      </c>
      <c r="N7" s="35">
        <f>IF('Employee Master'!$B7="","",$D7+$E7+$M7+$J7+$K7+$L7)</f>
        <v/>
      </c>
      <c r="O7" s="35">
        <f>IF('Employee Master'!$B7="","",ROUND($N7/12,0))</f>
        <v/>
      </c>
      <c r="P7" s="35">
        <f>IF('Employee Master'!$B7="","",ROUND($F7*'Tax Rates'!$C$50,0))</f>
        <v/>
      </c>
      <c r="Q7" s="36">
        <f>IF('Employee Master'!$B7="","",IF($O7&lt;='Tax Rates'!$C$57,"Yes","No"))</f>
        <v/>
      </c>
      <c r="R7" s="35">
        <f>IF('Employee Master'!$B7="","",IF($Q7="Yes",ROUND($N7*'Tax Rates'!$C$55,0),0))</f>
        <v/>
      </c>
      <c r="S7" s="35">
        <f>IF('Employee Master'!$B7="","",IF($Q7="Yes",ROUND($N7*'Tax Rates'!$C$56,0),0))</f>
        <v/>
      </c>
      <c r="T7" s="35">
        <f>IF('Employee Master'!$B7="","",IFERROR(INDEX('Tax Rates'!$C$62:$C$77,MATCH(IF('Employee Master'!$H7="",Settings!$C$13,'Employee Master'!$H7),'Tax Rates'!$B$62:$B$77,0)),0))</f>
        <v/>
      </c>
      <c r="U7" s="35">
        <f>IF('Employee Master'!$B7="","",N('Employee Master'!$U7))</f>
        <v/>
      </c>
      <c r="V7" s="35">
        <f>IF('Employee Master'!$B7="","",ROUND($D7/12,0))</f>
        <v/>
      </c>
      <c r="W7" s="35">
        <f>IF('Employee Master'!$B7="","",ROUND($E7/12,0))</f>
        <v/>
      </c>
      <c r="X7" s="35">
        <f>IF('Employee Master'!$B7="","",ROUND($M7/12,0))</f>
        <v/>
      </c>
    </row>
    <row r="8">
      <c r="A8" s="31">
        <f>IF('Employee Master'!$B8="","",'Employee Master'!$B8)</f>
        <v/>
      </c>
      <c r="B8" s="31">
        <f>IF('Employee Master'!$B8="","",'Employee Master'!$C8)</f>
        <v/>
      </c>
      <c r="C8" s="32">
        <f>IF('Employee Master'!$B8="","",N('Employee Master'!$K8))</f>
        <v/>
      </c>
      <c r="D8" s="32">
        <f>IF('Employee Master'!$B8="","",ROUND($C8*N('Employee Master'!$L8),0))</f>
        <v/>
      </c>
      <c r="E8" s="32">
        <f>IF('Employee Master'!$B8="","",ROUND($D8*N('Employee Master'!$M8),0))</f>
        <v/>
      </c>
      <c r="F8" s="32">
        <f>IF('Employee Master'!$B8="","",IF('Employee Master'!$O8="No",$D8,MIN($D8,'Tax Rates'!$C$51*12)))</f>
        <v/>
      </c>
      <c r="G8" s="32">
        <f>IF('Employee Master'!$B8="","",ROUND($F8*'Tax Rates'!$C$50,0))</f>
        <v/>
      </c>
      <c r="H8" s="32">
        <f>IF('Employee Master'!$B8="","",ROUND($D8*N('Employee Master'!$N8),0))</f>
        <v/>
      </c>
      <c r="I8" s="32">
        <f>IF('Employee Master'!$B8="","",ROUND($D8*'Tax Rates'!$C$58,0))</f>
        <v/>
      </c>
      <c r="J8" s="32">
        <f>IF('Employee Master'!$B8="","",N('Employee Master'!$R8))</f>
        <v/>
      </c>
      <c r="K8" s="32">
        <f>IF('Employee Master'!$B8="","",N('Employee Master'!$S8))</f>
        <v/>
      </c>
      <c r="L8" s="32">
        <f>IF('Employee Master'!$B8="","",N('Employee Master'!$T8))</f>
        <v/>
      </c>
      <c r="M8" s="32">
        <f>IF('Employee Master'!$B8="","",MAX(0,$C8-$D8-$E8-$G8-$H8-$I8-$J8-$K8-$L8))</f>
        <v/>
      </c>
      <c r="N8" s="32">
        <f>IF('Employee Master'!$B8="","",$D8+$E8+$M8+$J8+$K8+$L8)</f>
        <v/>
      </c>
      <c r="O8" s="32">
        <f>IF('Employee Master'!$B8="","",ROUND($N8/12,0))</f>
        <v/>
      </c>
      <c r="P8" s="32">
        <f>IF('Employee Master'!$B8="","",ROUND($F8*'Tax Rates'!$C$50,0))</f>
        <v/>
      </c>
      <c r="Q8" s="33">
        <f>IF('Employee Master'!$B8="","",IF($O8&lt;='Tax Rates'!$C$57,"Yes","No"))</f>
        <v/>
      </c>
      <c r="R8" s="32">
        <f>IF('Employee Master'!$B8="","",IF($Q8="Yes",ROUND($N8*'Tax Rates'!$C$55,0),0))</f>
        <v/>
      </c>
      <c r="S8" s="32">
        <f>IF('Employee Master'!$B8="","",IF($Q8="Yes",ROUND($N8*'Tax Rates'!$C$56,0),0))</f>
        <v/>
      </c>
      <c r="T8" s="32">
        <f>IF('Employee Master'!$B8="","",IFERROR(INDEX('Tax Rates'!$C$62:$C$77,MATCH(IF('Employee Master'!$H8="",Settings!$C$13,'Employee Master'!$H8),'Tax Rates'!$B$62:$B$77,0)),0))</f>
        <v/>
      </c>
      <c r="U8" s="32">
        <f>IF('Employee Master'!$B8="","",N('Employee Master'!$U8))</f>
        <v/>
      </c>
      <c r="V8" s="32">
        <f>IF('Employee Master'!$B8="","",ROUND($D8/12,0))</f>
        <v/>
      </c>
      <c r="W8" s="32">
        <f>IF('Employee Master'!$B8="","",ROUND($E8/12,0))</f>
        <v/>
      </c>
      <c r="X8" s="32">
        <f>IF('Employee Master'!$B8="","",ROUND($M8/12,0))</f>
        <v/>
      </c>
    </row>
    <row r="9">
      <c r="A9" s="34">
        <f>IF('Employee Master'!$B9="","",'Employee Master'!$B9)</f>
        <v/>
      </c>
      <c r="B9" s="34">
        <f>IF('Employee Master'!$B9="","",'Employee Master'!$C9)</f>
        <v/>
      </c>
      <c r="C9" s="35">
        <f>IF('Employee Master'!$B9="","",N('Employee Master'!$K9))</f>
        <v/>
      </c>
      <c r="D9" s="35">
        <f>IF('Employee Master'!$B9="","",ROUND($C9*N('Employee Master'!$L9),0))</f>
        <v/>
      </c>
      <c r="E9" s="35">
        <f>IF('Employee Master'!$B9="","",ROUND($D9*N('Employee Master'!$M9),0))</f>
        <v/>
      </c>
      <c r="F9" s="35">
        <f>IF('Employee Master'!$B9="","",IF('Employee Master'!$O9="No",$D9,MIN($D9,'Tax Rates'!$C$51*12)))</f>
        <v/>
      </c>
      <c r="G9" s="35">
        <f>IF('Employee Master'!$B9="","",ROUND($F9*'Tax Rates'!$C$50,0))</f>
        <v/>
      </c>
      <c r="H9" s="35">
        <f>IF('Employee Master'!$B9="","",ROUND($D9*N('Employee Master'!$N9),0))</f>
        <v/>
      </c>
      <c r="I9" s="35">
        <f>IF('Employee Master'!$B9="","",ROUND($D9*'Tax Rates'!$C$58,0))</f>
        <v/>
      </c>
      <c r="J9" s="35">
        <f>IF('Employee Master'!$B9="","",N('Employee Master'!$R9))</f>
        <v/>
      </c>
      <c r="K9" s="35">
        <f>IF('Employee Master'!$B9="","",N('Employee Master'!$S9))</f>
        <v/>
      </c>
      <c r="L9" s="35">
        <f>IF('Employee Master'!$B9="","",N('Employee Master'!$T9))</f>
        <v/>
      </c>
      <c r="M9" s="35">
        <f>IF('Employee Master'!$B9="","",MAX(0,$C9-$D9-$E9-$G9-$H9-$I9-$J9-$K9-$L9))</f>
        <v/>
      </c>
      <c r="N9" s="35">
        <f>IF('Employee Master'!$B9="","",$D9+$E9+$M9+$J9+$K9+$L9)</f>
        <v/>
      </c>
      <c r="O9" s="35">
        <f>IF('Employee Master'!$B9="","",ROUND($N9/12,0))</f>
        <v/>
      </c>
      <c r="P9" s="35">
        <f>IF('Employee Master'!$B9="","",ROUND($F9*'Tax Rates'!$C$50,0))</f>
        <v/>
      </c>
      <c r="Q9" s="36">
        <f>IF('Employee Master'!$B9="","",IF($O9&lt;='Tax Rates'!$C$57,"Yes","No"))</f>
        <v/>
      </c>
      <c r="R9" s="35">
        <f>IF('Employee Master'!$B9="","",IF($Q9="Yes",ROUND($N9*'Tax Rates'!$C$55,0),0))</f>
        <v/>
      </c>
      <c r="S9" s="35">
        <f>IF('Employee Master'!$B9="","",IF($Q9="Yes",ROUND($N9*'Tax Rates'!$C$56,0),0))</f>
        <v/>
      </c>
      <c r="T9" s="35">
        <f>IF('Employee Master'!$B9="","",IFERROR(INDEX('Tax Rates'!$C$62:$C$77,MATCH(IF('Employee Master'!$H9="",Settings!$C$13,'Employee Master'!$H9),'Tax Rates'!$B$62:$B$77,0)),0))</f>
        <v/>
      </c>
      <c r="U9" s="35">
        <f>IF('Employee Master'!$B9="","",N('Employee Master'!$U9))</f>
        <v/>
      </c>
      <c r="V9" s="35">
        <f>IF('Employee Master'!$B9="","",ROUND($D9/12,0))</f>
        <v/>
      </c>
      <c r="W9" s="35">
        <f>IF('Employee Master'!$B9="","",ROUND($E9/12,0))</f>
        <v/>
      </c>
      <c r="X9" s="35">
        <f>IF('Employee Master'!$B9="","",ROUND($M9/12,0))</f>
        <v/>
      </c>
    </row>
    <row r="10">
      <c r="A10" s="31">
        <f>IF('Employee Master'!$B10="","",'Employee Master'!$B10)</f>
        <v/>
      </c>
      <c r="B10" s="31">
        <f>IF('Employee Master'!$B10="","",'Employee Master'!$C10)</f>
        <v/>
      </c>
      <c r="C10" s="32">
        <f>IF('Employee Master'!$B10="","",N('Employee Master'!$K10))</f>
        <v/>
      </c>
      <c r="D10" s="32">
        <f>IF('Employee Master'!$B10="","",ROUND($C10*N('Employee Master'!$L10),0))</f>
        <v/>
      </c>
      <c r="E10" s="32">
        <f>IF('Employee Master'!$B10="","",ROUND($D10*N('Employee Master'!$M10),0))</f>
        <v/>
      </c>
      <c r="F10" s="32">
        <f>IF('Employee Master'!$B10="","",IF('Employee Master'!$O10="No",$D10,MIN($D10,'Tax Rates'!$C$51*12)))</f>
        <v/>
      </c>
      <c r="G10" s="32">
        <f>IF('Employee Master'!$B10="","",ROUND($F10*'Tax Rates'!$C$50,0))</f>
        <v/>
      </c>
      <c r="H10" s="32">
        <f>IF('Employee Master'!$B10="","",ROUND($D10*N('Employee Master'!$N10),0))</f>
        <v/>
      </c>
      <c r="I10" s="32">
        <f>IF('Employee Master'!$B10="","",ROUND($D10*'Tax Rates'!$C$58,0))</f>
        <v/>
      </c>
      <c r="J10" s="32">
        <f>IF('Employee Master'!$B10="","",N('Employee Master'!$R10))</f>
        <v/>
      </c>
      <c r="K10" s="32">
        <f>IF('Employee Master'!$B10="","",N('Employee Master'!$S10))</f>
        <v/>
      </c>
      <c r="L10" s="32">
        <f>IF('Employee Master'!$B10="","",N('Employee Master'!$T10))</f>
        <v/>
      </c>
      <c r="M10" s="32">
        <f>IF('Employee Master'!$B10="","",MAX(0,$C10-$D10-$E10-$G10-$H10-$I10-$J10-$K10-$L10))</f>
        <v/>
      </c>
      <c r="N10" s="32">
        <f>IF('Employee Master'!$B10="","",$D10+$E10+$M10+$J10+$K10+$L10)</f>
        <v/>
      </c>
      <c r="O10" s="32">
        <f>IF('Employee Master'!$B10="","",ROUND($N10/12,0))</f>
        <v/>
      </c>
      <c r="P10" s="32">
        <f>IF('Employee Master'!$B10="","",ROUND($F10*'Tax Rates'!$C$50,0))</f>
        <v/>
      </c>
      <c r="Q10" s="33">
        <f>IF('Employee Master'!$B10="","",IF($O10&lt;='Tax Rates'!$C$57,"Yes","No"))</f>
        <v/>
      </c>
      <c r="R10" s="32">
        <f>IF('Employee Master'!$B10="","",IF($Q10="Yes",ROUND($N10*'Tax Rates'!$C$55,0),0))</f>
        <v/>
      </c>
      <c r="S10" s="32">
        <f>IF('Employee Master'!$B10="","",IF($Q10="Yes",ROUND($N10*'Tax Rates'!$C$56,0),0))</f>
        <v/>
      </c>
      <c r="T10" s="32">
        <f>IF('Employee Master'!$B10="","",IFERROR(INDEX('Tax Rates'!$C$62:$C$77,MATCH(IF('Employee Master'!$H10="",Settings!$C$13,'Employee Master'!$H10),'Tax Rates'!$B$62:$B$77,0)),0))</f>
        <v/>
      </c>
      <c r="U10" s="32">
        <f>IF('Employee Master'!$B10="","",N('Employee Master'!$U10))</f>
        <v/>
      </c>
      <c r="V10" s="32">
        <f>IF('Employee Master'!$B10="","",ROUND($D10/12,0))</f>
        <v/>
      </c>
      <c r="W10" s="32">
        <f>IF('Employee Master'!$B10="","",ROUND($E10/12,0))</f>
        <v/>
      </c>
      <c r="X10" s="32">
        <f>IF('Employee Master'!$B10="","",ROUND($M10/12,0))</f>
        <v/>
      </c>
    </row>
    <row r="11">
      <c r="A11" s="34">
        <f>IF('Employee Master'!$B11="","",'Employee Master'!$B11)</f>
        <v/>
      </c>
      <c r="B11" s="34">
        <f>IF('Employee Master'!$B11="","",'Employee Master'!$C11)</f>
        <v/>
      </c>
      <c r="C11" s="35">
        <f>IF('Employee Master'!$B11="","",N('Employee Master'!$K11))</f>
        <v/>
      </c>
      <c r="D11" s="35">
        <f>IF('Employee Master'!$B11="","",ROUND($C11*N('Employee Master'!$L11),0))</f>
        <v/>
      </c>
      <c r="E11" s="35">
        <f>IF('Employee Master'!$B11="","",ROUND($D11*N('Employee Master'!$M11),0))</f>
        <v/>
      </c>
      <c r="F11" s="35">
        <f>IF('Employee Master'!$B11="","",IF('Employee Master'!$O11="No",$D11,MIN($D11,'Tax Rates'!$C$51*12)))</f>
        <v/>
      </c>
      <c r="G11" s="35">
        <f>IF('Employee Master'!$B11="","",ROUND($F11*'Tax Rates'!$C$50,0))</f>
        <v/>
      </c>
      <c r="H11" s="35">
        <f>IF('Employee Master'!$B11="","",ROUND($D11*N('Employee Master'!$N11),0))</f>
        <v/>
      </c>
      <c r="I11" s="35">
        <f>IF('Employee Master'!$B11="","",ROUND($D11*'Tax Rates'!$C$58,0))</f>
        <v/>
      </c>
      <c r="J11" s="35">
        <f>IF('Employee Master'!$B11="","",N('Employee Master'!$R11))</f>
        <v/>
      </c>
      <c r="K11" s="35">
        <f>IF('Employee Master'!$B11="","",N('Employee Master'!$S11))</f>
        <v/>
      </c>
      <c r="L11" s="35">
        <f>IF('Employee Master'!$B11="","",N('Employee Master'!$T11))</f>
        <v/>
      </c>
      <c r="M11" s="35">
        <f>IF('Employee Master'!$B11="","",MAX(0,$C11-$D11-$E11-$G11-$H11-$I11-$J11-$K11-$L11))</f>
        <v/>
      </c>
      <c r="N11" s="35">
        <f>IF('Employee Master'!$B11="","",$D11+$E11+$M11+$J11+$K11+$L11)</f>
        <v/>
      </c>
      <c r="O11" s="35">
        <f>IF('Employee Master'!$B11="","",ROUND($N11/12,0))</f>
        <v/>
      </c>
      <c r="P11" s="35">
        <f>IF('Employee Master'!$B11="","",ROUND($F11*'Tax Rates'!$C$50,0))</f>
        <v/>
      </c>
      <c r="Q11" s="36">
        <f>IF('Employee Master'!$B11="","",IF($O11&lt;='Tax Rates'!$C$57,"Yes","No"))</f>
        <v/>
      </c>
      <c r="R11" s="35">
        <f>IF('Employee Master'!$B11="","",IF($Q11="Yes",ROUND($N11*'Tax Rates'!$C$55,0),0))</f>
        <v/>
      </c>
      <c r="S11" s="35">
        <f>IF('Employee Master'!$B11="","",IF($Q11="Yes",ROUND($N11*'Tax Rates'!$C$56,0),0))</f>
        <v/>
      </c>
      <c r="T11" s="35">
        <f>IF('Employee Master'!$B11="","",IFERROR(INDEX('Tax Rates'!$C$62:$C$77,MATCH(IF('Employee Master'!$H11="",Settings!$C$13,'Employee Master'!$H11),'Tax Rates'!$B$62:$B$77,0)),0))</f>
        <v/>
      </c>
      <c r="U11" s="35">
        <f>IF('Employee Master'!$B11="","",N('Employee Master'!$U11))</f>
        <v/>
      </c>
      <c r="V11" s="35">
        <f>IF('Employee Master'!$B11="","",ROUND($D11/12,0))</f>
        <v/>
      </c>
      <c r="W11" s="35">
        <f>IF('Employee Master'!$B11="","",ROUND($E11/12,0))</f>
        <v/>
      </c>
      <c r="X11" s="35">
        <f>IF('Employee Master'!$B11="","",ROUND($M11/12,0))</f>
        <v/>
      </c>
    </row>
    <row r="12">
      <c r="A12" s="31">
        <f>IF('Employee Master'!$B12="","",'Employee Master'!$B12)</f>
        <v/>
      </c>
      <c r="B12" s="31">
        <f>IF('Employee Master'!$B12="","",'Employee Master'!$C12)</f>
        <v/>
      </c>
      <c r="C12" s="32">
        <f>IF('Employee Master'!$B12="","",N('Employee Master'!$K12))</f>
        <v/>
      </c>
      <c r="D12" s="32">
        <f>IF('Employee Master'!$B12="","",ROUND($C12*N('Employee Master'!$L12),0))</f>
        <v/>
      </c>
      <c r="E12" s="32">
        <f>IF('Employee Master'!$B12="","",ROUND($D12*N('Employee Master'!$M12),0))</f>
        <v/>
      </c>
      <c r="F12" s="32">
        <f>IF('Employee Master'!$B12="","",IF('Employee Master'!$O12="No",$D12,MIN($D12,'Tax Rates'!$C$51*12)))</f>
        <v/>
      </c>
      <c r="G12" s="32">
        <f>IF('Employee Master'!$B12="","",ROUND($F12*'Tax Rates'!$C$50,0))</f>
        <v/>
      </c>
      <c r="H12" s="32">
        <f>IF('Employee Master'!$B12="","",ROUND($D12*N('Employee Master'!$N12),0))</f>
        <v/>
      </c>
      <c r="I12" s="32">
        <f>IF('Employee Master'!$B12="","",ROUND($D12*'Tax Rates'!$C$58,0))</f>
        <v/>
      </c>
      <c r="J12" s="32">
        <f>IF('Employee Master'!$B12="","",N('Employee Master'!$R12))</f>
        <v/>
      </c>
      <c r="K12" s="32">
        <f>IF('Employee Master'!$B12="","",N('Employee Master'!$S12))</f>
        <v/>
      </c>
      <c r="L12" s="32">
        <f>IF('Employee Master'!$B12="","",N('Employee Master'!$T12))</f>
        <v/>
      </c>
      <c r="M12" s="32">
        <f>IF('Employee Master'!$B12="","",MAX(0,$C12-$D12-$E12-$G12-$H12-$I12-$J12-$K12-$L12))</f>
        <v/>
      </c>
      <c r="N12" s="32">
        <f>IF('Employee Master'!$B12="","",$D12+$E12+$M12+$J12+$K12+$L12)</f>
        <v/>
      </c>
      <c r="O12" s="32">
        <f>IF('Employee Master'!$B12="","",ROUND($N12/12,0))</f>
        <v/>
      </c>
      <c r="P12" s="32">
        <f>IF('Employee Master'!$B12="","",ROUND($F12*'Tax Rates'!$C$50,0))</f>
        <v/>
      </c>
      <c r="Q12" s="33">
        <f>IF('Employee Master'!$B12="","",IF($O12&lt;='Tax Rates'!$C$57,"Yes","No"))</f>
        <v/>
      </c>
      <c r="R12" s="32">
        <f>IF('Employee Master'!$B12="","",IF($Q12="Yes",ROUND($N12*'Tax Rates'!$C$55,0),0))</f>
        <v/>
      </c>
      <c r="S12" s="32">
        <f>IF('Employee Master'!$B12="","",IF($Q12="Yes",ROUND($N12*'Tax Rates'!$C$56,0),0))</f>
        <v/>
      </c>
      <c r="T12" s="32">
        <f>IF('Employee Master'!$B12="","",IFERROR(INDEX('Tax Rates'!$C$62:$C$77,MATCH(IF('Employee Master'!$H12="",Settings!$C$13,'Employee Master'!$H12),'Tax Rates'!$B$62:$B$77,0)),0))</f>
        <v/>
      </c>
      <c r="U12" s="32">
        <f>IF('Employee Master'!$B12="","",N('Employee Master'!$U12))</f>
        <v/>
      </c>
      <c r="V12" s="32">
        <f>IF('Employee Master'!$B12="","",ROUND($D12/12,0))</f>
        <v/>
      </c>
      <c r="W12" s="32">
        <f>IF('Employee Master'!$B12="","",ROUND($E12/12,0))</f>
        <v/>
      </c>
      <c r="X12" s="32">
        <f>IF('Employee Master'!$B12="","",ROUND($M12/12,0))</f>
        <v/>
      </c>
    </row>
    <row r="13">
      <c r="A13" s="34">
        <f>IF('Employee Master'!$B13="","",'Employee Master'!$B13)</f>
        <v/>
      </c>
      <c r="B13" s="34">
        <f>IF('Employee Master'!$B13="","",'Employee Master'!$C13)</f>
        <v/>
      </c>
      <c r="C13" s="35">
        <f>IF('Employee Master'!$B13="","",N('Employee Master'!$K13))</f>
        <v/>
      </c>
      <c r="D13" s="35">
        <f>IF('Employee Master'!$B13="","",ROUND($C13*N('Employee Master'!$L13),0))</f>
        <v/>
      </c>
      <c r="E13" s="35">
        <f>IF('Employee Master'!$B13="","",ROUND($D13*N('Employee Master'!$M13),0))</f>
        <v/>
      </c>
      <c r="F13" s="35">
        <f>IF('Employee Master'!$B13="","",IF('Employee Master'!$O13="No",$D13,MIN($D13,'Tax Rates'!$C$51*12)))</f>
        <v/>
      </c>
      <c r="G13" s="35">
        <f>IF('Employee Master'!$B13="","",ROUND($F13*'Tax Rates'!$C$50,0))</f>
        <v/>
      </c>
      <c r="H13" s="35">
        <f>IF('Employee Master'!$B13="","",ROUND($D13*N('Employee Master'!$N13),0))</f>
        <v/>
      </c>
      <c r="I13" s="35">
        <f>IF('Employee Master'!$B13="","",ROUND($D13*'Tax Rates'!$C$58,0))</f>
        <v/>
      </c>
      <c r="J13" s="35">
        <f>IF('Employee Master'!$B13="","",N('Employee Master'!$R13))</f>
        <v/>
      </c>
      <c r="K13" s="35">
        <f>IF('Employee Master'!$B13="","",N('Employee Master'!$S13))</f>
        <v/>
      </c>
      <c r="L13" s="35">
        <f>IF('Employee Master'!$B13="","",N('Employee Master'!$T13))</f>
        <v/>
      </c>
      <c r="M13" s="35">
        <f>IF('Employee Master'!$B13="","",MAX(0,$C13-$D13-$E13-$G13-$H13-$I13-$J13-$K13-$L13))</f>
        <v/>
      </c>
      <c r="N13" s="35">
        <f>IF('Employee Master'!$B13="","",$D13+$E13+$M13+$J13+$K13+$L13)</f>
        <v/>
      </c>
      <c r="O13" s="35">
        <f>IF('Employee Master'!$B13="","",ROUND($N13/12,0))</f>
        <v/>
      </c>
      <c r="P13" s="35">
        <f>IF('Employee Master'!$B13="","",ROUND($F13*'Tax Rates'!$C$50,0))</f>
        <v/>
      </c>
      <c r="Q13" s="36">
        <f>IF('Employee Master'!$B13="","",IF($O13&lt;='Tax Rates'!$C$57,"Yes","No"))</f>
        <v/>
      </c>
      <c r="R13" s="35">
        <f>IF('Employee Master'!$B13="","",IF($Q13="Yes",ROUND($N13*'Tax Rates'!$C$55,0),0))</f>
        <v/>
      </c>
      <c r="S13" s="35">
        <f>IF('Employee Master'!$B13="","",IF($Q13="Yes",ROUND($N13*'Tax Rates'!$C$56,0),0))</f>
        <v/>
      </c>
      <c r="T13" s="35">
        <f>IF('Employee Master'!$B13="","",IFERROR(INDEX('Tax Rates'!$C$62:$C$77,MATCH(IF('Employee Master'!$H13="",Settings!$C$13,'Employee Master'!$H13),'Tax Rates'!$B$62:$B$77,0)),0))</f>
        <v/>
      </c>
      <c r="U13" s="35">
        <f>IF('Employee Master'!$B13="","",N('Employee Master'!$U13))</f>
        <v/>
      </c>
      <c r="V13" s="35">
        <f>IF('Employee Master'!$B13="","",ROUND($D13/12,0))</f>
        <v/>
      </c>
      <c r="W13" s="35">
        <f>IF('Employee Master'!$B13="","",ROUND($E13/12,0))</f>
        <v/>
      </c>
      <c r="X13" s="35">
        <f>IF('Employee Master'!$B13="","",ROUND($M13/12,0))</f>
        <v/>
      </c>
    </row>
    <row r="14">
      <c r="A14" s="31">
        <f>IF('Employee Master'!$B14="","",'Employee Master'!$B14)</f>
        <v/>
      </c>
      <c r="B14" s="31">
        <f>IF('Employee Master'!$B14="","",'Employee Master'!$C14)</f>
        <v/>
      </c>
      <c r="C14" s="32">
        <f>IF('Employee Master'!$B14="","",N('Employee Master'!$K14))</f>
        <v/>
      </c>
      <c r="D14" s="32">
        <f>IF('Employee Master'!$B14="","",ROUND($C14*N('Employee Master'!$L14),0))</f>
        <v/>
      </c>
      <c r="E14" s="32">
        <f>IF('Employee Master'!$B14="","",ROUND($D14*N('Employee Master'!$M14),0))</f>
        <v/>
      </c>
      <c r="F14" s="32">
        <f>IF('Employee Master'!$B14="","",IF('Employee Master'!$O14="No",$D14,MIN($D14,'Tax Rates'!$C$51*12)))</f>
        <v/>
      </c>
      <c r="G14" s="32">
        <f>IF('Employee Master'!$B14="","",ROUND($F14*'Tax Rates'!$C$50,0))</f>
        <v/>
      </c>
      <c r="H14" s="32">
        <f>IF('Employee Master'!$B14="","",ROUND($D14*N('Employee Master'!$N14),0))</f>
        <v/>
      </c>
      <c r="I14" s="32">
        <f>IF('Employee Master'!$B14="","",ROUND($D14*'Tax Rates'!$C$58,0))</f>
        <v/>
      </c>
      <c r="J14" s="32">
        <f>IF('Employee Master'!$B14="","",N('Employee Master'!$R14))</f>
        <v/>
      </c>
      <c r="K14" s="32">
        <f>IF('Employee Master'!$B14="","",N('Employee Master'!$S14))</f>
        <v/>
      </c>
      <c r="L14" s="32">
        <f>IF('Employee Master'!$B14="","",N('Employee Master'!$T14))</f>
        <v/>
      </c>
      <c r="M14" s="32">
        <f>IF('Employee Master'!$B14="","",MAX(0,$C14-$D14-$E14-$G14-$H14-$I14-$J14-$K14-$L14))</f>
        <v/>
      </c>
      <c r="N14" s="32">
        <f>IF('Employee Master'!$B14="","",$D14+$E14+$M14+$J14+$K14+$L14)</f>
        <v/>
      </c>
      <c r="O14" s="32">
        <f>IF('Employee Master'!$B14="","",ROUND($N14/12,0))</f>
        <v/>
      </c>
      <c r="P14" s="32">
        <f>IF('Employee Master'!$B14="","",ROUND($F14*'Tax Rates'!$C$50,0))</f>
        <v/>
      </c>
      <c r="Q14" s="33">
        <f>IF('Employee Master'!$B14="","",IF($O14&lt;='Tax Rates'!$C$57,"Yes","No"))</f>
        <v/>
      </c>
      <c r="R14" s="32">
        <f>IF('Employee Master'!$B14="","",IF($Q14="Yes",ROUND($N14*'Tax Rates'!$C$55,0),0))</f>
        <v/>
      </c>
      <c r="S14" s="32">
        <f>IF('Employee Master'!$B14="","",IF($Q14="Yes",ROUND($N14*'Tax Rates'!$C$56,0),0))</f>
        <v/>
      </c>
      <c r="T14" s="32">
        <f>IF('Employee Master'!$B14="","",IFERROR(INDEX('Tax Rates'!$C$62:$C$77,MATCH(IF('Employee Master'!$H14="",Settings!$C$13,'Employee Master'!$H14),'Tax Rates'!$B$62:$B$77,0)),0))</f>
        <v/>
      </c>
      <c r="U14" s="32">
        <f>IF('Employee Master'!$B14="","",N('Employee Master'!$U14))</f>
        <v/>
      </c>
      <c r="V14" s="32">
        <f>IF('Employee Master'!$B14="","",ROUND($D14/12,0))</f>
        <v/>
      </c>
      <c r="W14" s="32">
        <f>IF('Employee Master'!$B14="","",ROUND($E14/12,0))</f>
        <v/>
      </c>
      <c r="X14" s="32">
        <f>IF('Employee Master'!$B14="","",ROUND($M14/12,0))</f>
        <v/>
      </c>
    </row>
    <row r="15">
      <c r="A15" s="34">
        <f>IF('Employee Master'!$B15="","",'Employee Master'!$B15)</f>
        <v/>
      </c>
      <c r="B15" s="34">
        <f>IF('Employee Master'!$B15="","",'Employee Master'!$C15)</f>
        <v/>
      </c>
      <c r="C15" s="35">
        <f>IF('Employee Master'!$B15="","",N('Employee Master'!$K15))</f>
        <v/>
      </c>
      <c r="D15" s="35">
        <f>IF('Employee Master'!$B15="","",ROUND($C15*N('Employee Master'!$L15),0))</f>
        <v/>
      </c>
      <c r="E15" s="35">
        <f>IF('Employee Master'!$B15="","",ROUND($D15*N('Employee Master'!$M15),0))</f>
        <v/>
      </c>
      <c r="F15" s="35">
        <f>IF('Employee Master'!$B15="","",IF('Employee Master'!$O15="No",$D15,MIN($D15,'Tax Rates'!$C$51*12)))</f>
        <v/>
      </c>
      <c r="G15" s="35">
        <f>IF('Employee Master'!$B15="","",ROUND($F15*'Tax Rates'!$C$50,0))</f>
        <v/>
      </c>
      <c r="H15" s="35">
        <f>IF('Employee Master'!$B15="","",ROUND($D15*N('Employee Master'!$N15),0))</f>
        <v/>
      </c>
      <c r="I15" s="35">
        <f>IF('Employee Master'!$B15="","",ROUND($D15*'Tax Rates'!$C$58,0))</f>
        <v/>
      </c>
      <c r="J15" s="35">
        <f>IF('Employee Master'!$B15="","",N('Employee Master'!$R15))</f>
        <v/>
      </c>
      <c r="K15" s="35">
        <f>IF('Employee Master'!$B15="","",N('Employee Master'!$S15))</f>
        <v/>
      </c>
      <c r="L15" s="35">
        <f>IF('Employee Master'!$B15="","",N('Employee Master'!$T15))</f>
        <v/>
      </c>
      <c r="M15" s="35">
        <f>IF('Employee Master'!$B15="","",MAX(0,$C15-$D15-$E15-$G15-$H15-$I15-$J15-$K15-$L15))</f>
        <v/>
      </c>
      <c r="N15" s="35">
        <f>IF('Employee Master'!$B15="","",$D15+$E15+$M15+$J15+$K15+$L15)</f>
        <v/>
      </c>
      <c r="O15" s="35">
        <f>IF('Employee Master'!$B15="","",ROUND($N15/12,0))</f>
        <v/>
      </c>
      <c r="P15" s="35">
        <f>IF('Employee Master'!$B15="","",ROUND($F15*'Tax Rates'!$C$50,0))</f>
        <v/>
      </c>
      <c r="Q15" s="36">
        <f>IF('Employee Master'!$B15="","",IF($O15&lt;='Tax Rates'!$C$57,"Yes","No"))</f>
        <v/>
      </c>
      <c r="R15" s="35">
        <f>IF('Employee Master'!$B15="","",IF($Q15="Yes",ROUND($N15*'Tax Rates'!$C$55,0),0))</f>
        <v/>
      </c>
      <c r="S15" s="35">
        <f>IF('Employee Master'!$B15="","",IF($Q15="Yes",ROUND($N15*'Tax Rates'!$C$56,0),0))</f>
        <v/>
      </c>
      <c r="T15" s="35">
        <f>IF('Employee Master'!$B15="","",IFERROR(INDEX('Tax Rates'!$C$62:$C$77,MATCH(IF('Employee Master'!$H15="",Settings!$C$13,'Employee Master'!$H15),'Tax Rates'!$B$62:$B$77,0)),0))</f>
        <v/>
      </c>
      <c r="U15" s="35">
        <f>IF('Employee Master'!$B15="","",N('Employee Master'!$U15))</f>
        <v/>
      </c>
      <c r="V15" s="35">
        <f>IF('Employee Master'!$B15="","",ROUND($D15/12,0))</f>
        <v/>
      </c>
      <c r="W15" s="35">
        <f>IF('Employee Master'!$B15="","",ROUND($E15/12,0))</f>
        <v/>
      </c>
      <c r="X15" s="35">
        <f>IF('Employee Master'!$B15="","",ROUND($M15/12,0))</f>
        <v/>
      </c>
    </row>
    <row r="16">
      <c r="A16" s="31">
        <f>IF('Employee Master'!$B16="","",'Employee Master'!$B16)</f>
        <v/>
      </c>
      <c r="B16" s="31">
        <f>IF('Employee Master'!$B16="","",'Employee Master'!$C16)</f>
        <v/>
      </c>
      <c r="C16" s="32">
        <f>IF('Employee Master'!$B16="","",N('Employee Master'!$K16))</f>
        <v/>
      </c>
      <c r="D16" s="32">
        <f>IF('Employee Master'!$B16="","",ROUND($C16*N('Employee Master'!$L16),0))</f>
        <v/>
      </c>
      <c r="E16" s="32">
        <f>IF('Employee Master'!$B16="","",ROUND($D16*N('Employee Master'!$M16),0))</f>
        <v/>
      </c>
      <c r="F16" s="32">
        <f>IF('Employee Master'!$B16="","",IF('Employee Master'!$O16="No",$D16,MIN($D16,'Tax Rates'!$C$51*12)))</f>
        <v/>
      </c>
      <c r="G16" s="32">
        <f>IF('Employee Master'!$B16="","",ROUND($F16*'Tax Rates'!$C$50,0))</f>
        <v/>
      </c>
      <c r="H16" s="32">
        <f>IF('Employee Master'!$B16="","",ROUND($D16*N('Employee Master'!$N16),0))</f>
        <v/>
      </c>
      <c r="I16" s="32">
        <f>IF('Employee Master'!$B16="","",ROUND($D16*'Tax Rates'!$C$58,0))</f>
        <v/>
      </c>
      <c r="J16" s="32">
        <f>IF('Employee Master'!$B16="","",N('Employee Master'!$R16))</f>
        <v/>
      </c>
      <c r="K16" s="32">
        <f>IF('Employee Master'!$B16="","",N('Employee Master'!$S16))</f>
        <v/>
      </c>
      <c r="L16" s="32">
        <f>IF('Employee Master'!$B16="","",N('Employee Master'!$T16))</f>
        <v/>
      </c>
      <c r="M16" s="32">
        <f>IF('Employee Master'!$B16="","",MAX(0,$C16-$D16-$E16-$G16-$H16-$I16-$J16-$K16-$L16))</f>
        <v/>
      </c>
      <c r="N16" s="32">
        <f>IF('Employee Master'!$B16="","",$D16+$E16+$M16+$J16+$K16+$L16)</f>
        <v/>
      </c>
      <c r="O16" s="32">
        <f>IF('Employee Master'!$B16="","",ROUND($N16/12,0))</f>
        <v/>
      </c>
      <c r="P16" s="32">
        <f>IF('Employee Master'!$B16="","",ROUND($F16*'Tax Rates'!$C$50,0))</f>
        <v/>
      </c>
      <c r="Q16" s="33">
        <f>IF('Employee Master'!$B16="","",IF($O16&lt;='Tax Rates'!$C$57,"Yes","No"))</f>
        <v/>
      </c>
      <c r="R16" s="32">
        <f>IF('Employee Master'!$B16="","",IF($Q16="Yes",ROUND($N16*'Tax Rates'!$C$55,0),0))</f>
        <v/>
      </c>
      <c r="S16" s="32">
        <f>IF('Employee Master'!$B16="","",IF($Q16="Yes",ROUND($N16*'Tax Rates'!$C$56,0),0))</f>
        <v/>
      </c>
      <c r="T16" s="32">
        <f>IF('Employee Master'!$B16="","",IFERROR(INDEX('Tax Rates'!$C$62:$C$77,MATCH(IF('Employee Master'!$H16="",Settings!$C$13,'Employee Master'!$H16),'Tax Rates'!$B$62:$B$77,0)),0))</f>
        <v/>
      </c>
      <c r="U16" s="32">
        <f>IF('Employee Master'!$B16="","",N('Employee Master'!$U16))</f>
        <v/>
      </c>
      <c r="V16" s="32">
        <f>IF('Employee Master'!$B16="","",ROUND($D16/12,0))</f>
        <v/>
      </c>
      <c r="W16" s="32">
        <f>IF('Employee Master'!$B16="","",ROUND($E16/12,0))</f>
        <v/>
      </c>
      <c r="X16" s="32">
        <f>IF('Employee Master'!$B16="","",ROUND($M16/12,0))</f>
        <v/>
      </c>
    </row>
    <row r="17">
      <c r="A17" s="34">
        <f>IF('Employee Master'!$B17="","",'Employee Master'!$B17)</f>
        <v/>
      </c>
      <c r="B17" s="34">
        <f>IF('Employee Master'!$B17="","",'Employee Master'!$C17)</f>
        <v/>
      </c>
      <c r="C17" s="35">
        <f>IF('Employee Master'!$B17="","",N('Employee Master'!$K17))</f>
        <v/>
      </c>
      <c r="D17" s="35">
        <f>IF('Employee Master'!$B17="","",ROUND($C17*N('Employee Master'!$L17),0))</f>
        <v/>
      </c>
      <c r="E17" s="35">
        <f>IF('Employee Master'!$B17="","",ROUND($D17*N('Employee Master'!$M17),0))</f>
        <v/>
      </c>
      <c r="F17" s="35">
        <f>IF('Employee Master'!$B17="","",IF('Employee Master'!$O17="No",$D17,MIN($D17,'Tax Rates'!$C$51*12)))</f>
        <v/>
      </c>
      <c r="G17" s="35">
        <f>IF('Employee Master'!$B17="","",ROUND($F17*'Tax Rates'!$C$50,0))</f>
        <v/>
      </c>
      <c r="H17" s="35">
        <f>IF('Employee Master'!$B17="","",ROUND($D17*N('Employee Master'!$N17),0))</f>
        <v/>
      </c>
      <c r="I17" s="35">
        <f>IF('Employee Master'!$B17="","",ROUND($D17*'Tax Rates'!$C$58,0))</f>
        <v/>
      </c>
      <c r="J17" s="35">
        <f>IF('Employee Master'!$B17="","",N('Employee Master'!$R17))</f>
        <v/>
      </c>
      <c r="K17" s="35">
        <f>IF('Employee Master'!$B17="","",N('Employee Master'!$S17))</f>
        <v/>
      </c>
      <c r="L17" s="35">
        <f>IF('Employee Master'!$B17="","",N('Employee Master'!$T17))</f>
        <v/>
      </c>
      <c r="M17" s="35">
        <f>IF('Employee Master'!$B17="","",MAX(0,$C17-$D17-$E17-$G17-$H17-$I17-$J17-$K17-$L17))</f>
        <v/>
      </c>
      <c r="N17" s="35">
        <f>IF('Employee Master'!$B17="","",$D17+$E17+$M17+$J17+$K17+$L17)</f>
        <v/>
      </c>
      <c r="O17" s="35">
        <f>IF('Employee Master'!$B17="","",ROUND($N17/12,0))</f>
        <v/>
      </c>
      <c r="P17" s="35">
        <f>IF('Employee Master'!$B17="","",ROUND($F17*'Tax Rates'!$C$50,0))</f>
        <v/>
      </c>
      <c r="Q17" s="36">
        <f>IF('Employee Master'!$B17="","",IF($O17&lt;='Tax Rates'!$C$57,"Yes","No"))</f>
        <v/>
      </c>
      <c r="R17" s="35">
        <f>IF('Employee Master'!$B17="","",IF($Q17="Yes",ROUND($N17*'Tax Rates'!$C$55,0),0))</f>
        <v/>
      </c>
      <c r="S17" s="35">
        <f>IF('Employee Master'!$B17="","",IF($Q17="Yes",ROUND($N17*'Tax Rates'!$C$56,0),0))</f>
        <v/>
      </c>
      <c r="T17" s="35">
        <f>IF('Employee Master'!$B17="","",IFERROR(INDEX('Tax Rates'!$C$62:$C$77,MATCH(IF('Employee Master'!$H17="",Settings!$C$13,'Employee Master'!$H17),'Tax Rates'!$B$62:$B$77,0)),0))</f>
        <v/>
      </c>
      <c r="U17" s="35">
        <f>IF('Employee Master'!$B17="","",N('Employee Master'!$U17))</f>
        <v/>
      </c>
      <c r="V17" s="35">
        <f>IF('Employee Master'!$B17="","",ROUND($D17/12,0))</f>
        <v/>
      </c>
      <c r="W17" s="35">
        <f>IF('Employee Master'!$B17="","",ROUND($E17/12,0))</f>
        <v/>
      </c>
      <c r="X17" s="35">
        <f>IF('Employee Master'!$B17="","",ROUND($M17/12,0))</f>
        <v/>
      </c>
    </row>
    <row r="18">
      <c r="A18" s="31">
        <f>IF('Employee Master'!$B18="","",'Employee Master'!$B18)</f>
        <v/>
      </c>
      <c r="B18" s="31">
        <f>IF('Employee Master'!$B18="","",'Employee Master'!$C18)</f>
        <v/>
      </c>
      <c r="C18" s="32">
        <f>IF('Employee Master'!$B18="","",N('Employee Master'!$K18))</f>
        <v/>
      </c>
      <c r="D18" s="32">
        <f>IF('Employee Master'!$B18="","",ROUND($C18*N('Employee Master'!$L18),0))</f>
        <v/>
      </c>
      <c r="E18" s="32">
        <f>IF('Employee Master'!$B18="","",ROUND($D18*N('Employee Master'!$M18),0))</f>
        <v/>
      </c>
      <c r="F18" s="32">
        <f>IF('Employee Master'!$B18="","",IF('Employee Master'!$O18="No",$D18,MIN($D18,'Tax Rates'!$C$51*12)))</f>
        <v/>
      </c>
      <c r="G18" s="32">
        <f>IF('Employee Master'!$B18="","",ROUND($F18*'Tax Rates'!$C$50,0))</f>
        <v/>
      </c>
      <c r="H18" s="32">
        <f>IF('Employee Master'!$B18="","",ROUND($D18*N('Employee Master'!$N18),0))</f>
        <v/>
      </c>
      <c r="I18" s="32">
        <f>IF('Employee Master'!$B18="","",ROUND($D18*'Tax Rates'!$C$58,0))</f>
        <v/>
      </c>
      <c r="J18" s="32">
        <f>IF('Employee Master'!$B18="","",N('Employee Master'!$R18))</f>
        <v/>
      </c>
      <c r="K18" s="32">
        <f>IF('Employee Master'!$B18="","",N('Employee Master'!$S18))</f>
        <v/>
      </c>
      <c r="L18" s="32">
        <f>IF('Employee Master'!$B18="","",N('Employee Master'!$T18))</f>
        <v/>
      </c>
      <c r="M18" s="32">
        <f>IF('Employee Master'!$B18="","",MAX(0,$C18-$D18-$E18-$G18-$H18-$I18-$J18-$K18-$L18))</f>
        <v/>
      </c>
      <c r="N18" s="32">
        <f>IF('Employee Master'!$B18="","",$D18+$E18+$M18+$J18+$K18+$L18)</f>
        <v/>
      </c>
      <c r="O18" s="32">
        <f>IF('Employee Master'!$B18="","",ROUND($N18/12,0))</f>
        <v/>
      </c>
      <c r="P18" s="32">
        <f>IF('Employee Master'!$B18="","",ROUND($F18*'Tax Rates'!$C$50,0))</f>
        <v/>
      </c>
      <c r="Q18" s="33">
        <f>IF('Employee Master'!$B18="","",IF($O18&lt;='Tax Rates'!$C$57,"Yes","No"))</f>
        <v/>
      </c>
      <c r="R18" s="32">
        <f>IF('Employee Master'!$B18="","",IF($Q18="Yes",ROUND($N18*'Tax Rates'!$C$55,0),0))</f>
        <v/>
      </c>
      <c r="S18" s="32">
        <f>IF('Employee Master'!$B18="","",IF($Q18="Yes",ROUND($N18*'Tax Rates'!$C$56,0),0))</f>
        <v/>
      </c>
      <c r="T18" s="32">
        <f>IF('Employee Master'!$B18="","",IFERROR(INDEX('Tax Rates'!$C$62:$C$77,MATCH(IF('Employee Master'!$H18="",Settings!$C$13,'Employee Master'!$H18),'Tax Rates'!$B$62:$B$77,0)),0))</f>
        <v/>
      </c>
      <c r="U18" s="32">
        <f>IF('Employee Master'!$B18="","",N('Employee Master'!$U18))</f>
        <v/>
      </c>
      <c r="V18" s="32">
        <f>IF('Employee Master'!$B18="","",ROUND($D18/12,0))</f>
        <v/>
      </c>
      <c r="W18" s="32">
        <f>IF('Employee Master'!$B18="","",ROUND($E18/12,0))</f>
        <v/>
      </c>
      <c r="X18" s="32">
        <f>IF('Employee Master'!$B18="","",ROUND($M18/12,0))</f>
        <v/>
      </c>
    </row>
    <row r="19">
      <c r="A19" s="34">
        <f>IF('Employee Master'!$B19="","",'Employee Master'!$B19)</f>
        <v/>
      </c>
      <c r="B19" s="34">
        <f>IF('Employee Master'!$B19="","",'Employee Master'!$C19)</f>
        <v/>
      </c>
      <c r="C19" s="35">
        <f>IF('Employee Master'!$B19="","",N('Employee Master'!$K19))</f>
        <v/>
      </c>
      <c r="D19" s="35">
        <f>IF('Employee Master'!$B19="","",ROUND($C19*N('Employee Master'!$L19),0))</f>
        <v/>
      </c>
      <c r="E19" s="35">
        <f>IF('Employee Master'!$B19="","",ROUND($D19*N('Employee Master'!$M19),0))</f>
        <v/>
      </c>
      <c r="F19" s="35">
        <f>IF('Employee Master'!$B19="","",IF('Employee Master'!$O19="No",$D19,MIN($D19,'Tax Rates'!$C$51*12)))</f>
        <v/>
      </c>
      <c r="G19" s="35">
        <f>IF('Employee Master'!$B19="","",ROUND($F19*'Tax Rates'!$C$50,0))</f>
        <v/>
      </c>
      <c r="H19" s="35">
        <f>IF('Employee Master'!$B19="","",ROUND($D19*N('Employee Master'!$N19),0))</f>
        <v/>
      </c>
      <c r="I19" s="35">
        <f>IF('Employee Master'!$B19="","",ROUND($D19*'Tax Rates'!$C$58,0))</f>
        <v/>
      </c>
      <c r="J19" s="35">
        <f>IF('Employee Master'!$B19="","",N('Employee Master'!$R19))</f>
        <v/>
      </c>
      <c r="K19" s="35">
        <f>IF('Employee Master'!$B19="","",N('Employee Master'!$S19))</f>
        <v/>
      </c>
      <c r="L19" s="35">
        <f>IF('Employee Master'!$B19="","",N('Employee Master'!$T19))</f>
        <v/>
      </c>
      <c r="M19" s="35">
        <f>IF('Employee Master'!$B19="","",MAX(0,$C19-$D19-$E19-$G19-$H19-$I19-$J19-$K19-$L19))</f>
        <v/>
      </c>
      <c r="N19" s="35">
        <f>IF('Employee Master'!$B19="","",$D19+$E19+$M19+$J19+$K19+$L19)</f>
        <v/>
      </c>
      <c r="O19" s="35">
        <f>IF('Employee Master'!$B19="","",ROUND($N19/12,0))</f>
        <v/>
      </c>
      <c r="P19" s="35">
        <f>IF('Employee Master'!$B19="","",ROUND($F19*'Tax Rates'!$C$50,0))</f>
        <v/>
      </c>
      <c r="Q19" s="36">
        <f>IF('Employee Master'!$B19="","",IF($O19&lt;='Tax Rates'!$C$57,"Yes","No"))</f>
        <v/>
      </c>
      <c r="R19" s="35">
        <f>IF('Employee Master'!$B19="","",IF($Q19="Yes",ROUND($N19*'Tax Rates'!$C$55,0),0))</f>
        <v/>
      </c>
      <c r="S19" s="35">
        <f>IF('Employee Master'!$B19="","",IF($Q19="Yes",ROUND($N19*'Tax Rates'!$C$56,0),0))</f>
        <v/>
      </c>
      <c r="T19" s="35">
        <f>IF('Employee Master'!$B19="","",IFERROR(INDEX('Tax Rates'!$C$62:$C$77,MATCH(IF('Employee Master'!$H19="",Settings!$C$13,'Employee Master'!$H19),'Tax Rates'!$B$62:$B$77,0)),0))</f>
        <v/>
      </c>
      <c r="U19" s="35">
        <f>IF('Employee Master'!$B19="","",N('Employee Master'!$U19))</f>
        <v/>
      </c>
      <c r="V19" s="35">
        <f>IF('Employee Master'!$B19="","",ROUND($D19/12,0))</f>
        <v/>
      </c>
      <c r="W19" s="35">
        <f>IF('Employee Master'!$B19="","",ROUND($E19/12,0))</f>
        <v/>
      </c>
      <c r="X19" s="35">
        <f>IF('Employee Master'!$B19="","",ROUND($M19/12,0))</f>
        <v/>
      </c>
    </row>
    <row r="20">
      <c r="A20" s="31">
        <f>IF('Employee Master'!$B20="","",'Employee Master'!$B20)</f>
        <v/>
      </c>
      <c r="B20" s="31">
        <f>IF('Employee Master'!$B20="","",'Employee Master'!$C20)</f>
        <v/>
      </c>
      <c r="C20" s="32">
        <f>IF('Employee Master'!$B20="","",N('Employee Master'!$K20))</f>
        <v/>
      </c>
      <c r="D20" s="32">
        <f>IF('Employee Master'!$B20="","",ROUND($C20*N('Employee Master'!$L20),0))</f>
        <v/>
      </c>
      <c r="E20" s="32">
        <f>IF('Employee Master'!$B20="","",ROUND($D20*N('Employee Master'!$M20),0))</f>
        <v/>
      </c>
      <c r="F20" s="32">
        <f>IF('Employee Master'!$B20="","",IF('Employee Master'!$O20="No",$D20,MIN($D20,'Tax Rates'!$C$51*12)))</f>
        <v/>
      </c>
      <c r="G20" s="32">
        <f>IF('Employee Master'!$B20="","",ROUND($F20*'Tax Rates'!$C$50,0))</f>
        <v/>
      </c>
      <c r="H20" s="32">
        <f>IF('Employee Master'!$B20="","",ROUND($D20*N('Employee Master'!$N20),0))</f>
        <v/>
      </c>
      <c r="I20" s="32">
        <f>IF('Employee Master'!$B20="","",ROUND($D20*'Tax Rates'!$C$58,0))</f>
        <v/>
      </c>
      <c r="J20" s="32">
        <f>IF('Employee Master'!$B20="","",N('Employee Master'!$R20))</f>
        <v/>
      </c>
      <c r="K20" s="32">
        <f>IF('Employee Master'!$B20="","",N('Employee Master'!$S20))</f>
        <v/>
      </c>
      <c r="L20" s="32">
        <f>IF('Employee Master'!$B20="","",N('Employee Master'!$T20))</f>
        <v/>
      </c>
      <c r="M20" s="32">
        <f>IF('Employee Master'!$B20="","",MAX(0,$C20-$D20-$E20-$G20-$H20-$I20-$J20-$K20-$L20))</f>
        <v/>
      </c>
      <c r="N20" s="32">
        <f>IF('Employee Master'!$B20="","",$D20+$E20+$M20+$J20+$K20+$L20)</f>
        <v/>
      </c>
      <c r="O20" s="32">
        <f>IF('Employee Master'!$B20="","",ROUND($N20/12,0))</f>
        <v/>
      </c>
      <c r="P20" s="32">
        <f>IF('Employee Master'!$B20="","",ROUND($F20*'Tax Rates'!$C$50,0))</f>
        <v/>
      </c>
      <c r="Q20" s="33">
        <f>IF('Employee Master'!$B20="","",IF($O20&lt;='Tax Rates'!$C$57,"Yes","No"))</f>
        <v/>
      </c>
      <c r="R20" s="32">
        <f>IF('Employee Master'!$B20="","",IF($Q20="Yes",ROUND($N20*'Tax Rates'!$C$55,0),0))</f>
        <v/>
      </c>
      <c r="S20" s="32">
        <f>IF('Employee Master'!$B20="","",IF($Q20="Yes",ROUND($N20*'Tax Rates'!$C$56,0),0))</f>
        <v/>
      </c>
      <c r="T20" s="32">
        <f>IF('Employee Master'!$B20="","",IFERROR(INDEX('Tax Rates'!$C$62:$C$77,MATCH(IF('Employee Master'!$H20="",Settings!$C$13,'Employee Master'!$H20),'Tax Rates'!$B$62:$B$77,0)),0))</f>
        <v/>
      </c>
      <c r="U20" s="32">
        <f>IF('Employee Master'!$B20="","",N('Employee Master'!$U20))</f>
        <v/>
      </c>
      <c r="V20" s="32">
        <f>IF('Employee Master'!$B20="","",ROUND($D20/12,0))</f>
        <v/>
      </c>
      <c r="W20" s="32">
        <f>IF('Employee Master'!$B20="","",ROUND($E20/12,0))</f>
        <v/>
      </c>
      <c r="X20" s="32">
        <f>IF('Employee Master'!$B20="","",ROUND($M20/12,0))</f>
        <v/>
      </c>
    </row>
    <row r="21">
      <c r="A21" s="34">
        <f>IF('Employee Master'!$B21="","",'Employee Master'!$B21)</f>
        <v/>
      </c>
      <c r="B21" s="34">
        <f>IF('Employee Master'!$B21="","",'Employee Master'!$C21)</f>
        <v/>
      </c>
      <c r="C21" s="35">
        <f>IF('Employee Master'!$B21="","",N('Employee Master'!$K21))</f>
        <v/>
      </c>
      <c r="D21" s="35">
        <f>IF('Employee Master'!$B21="","",ROUND($C21*N('Employee Master'!$L21),0))</f>
        <v/>
      </c>
      <c r="E21" s="35">
        <f>IF('Employee Master'!$B21="","",ROUND($D21*N('Employee Master'!$M21),0))</f>
        <v/>
      </c>
      <c r="F21" s="35">
        <f>IF('Employee Master'!$B21="","",IF('Employee Master'!$O21="No",$D21,MIN($D21,'Tax Rates'!$C$51*12)))</f>
        <v/>
      </c>
      <c r="G21" s="35">
        <f>IF('Employee Master'!$B21="","",ROUND($F21*'Tax Rates'!$C$50,0))</f>
        <v/>
      </c>
      <c r="H21" s="35">
        <f>IF('Employee Master'!$B21="","",ROUND($D21*N('Employee Master'!$N21),0))</f>
        <v/>
      </c>
      <c r="I21" s="35">
        <f>IF('Employee Master'!$B21="","",ROUND($D21*'Tax Rates'!$C$58,0))</f>
        <v/>
      </c>
      <c r="J21" s="35">
        <f>IF('Employee Master'!$B21="","",N('Employee Master'!$R21))</f>
        <v/>
      </c>
      <c r="K21" s="35">
        <f>IF('Employee Master'!$B21="","",N('Employee Master'!$S21))</f>
        <v/>
      </c>
      <c r="L21" s="35">
        <f>IF('Employee Master'!$B21="","",N('Employee Master'!$T21))</f>
        <v/>
      </c>
      <c r="M21" s="35">
        <f>IF('Employee Master'!$B21="","",MAX(0,$C21-$D21-$E21-$G21-$H21-$I21-$J21-$K21-$L21))</f>
        <v/>
      </c>
      <c r="N21" s="35">
        <f>IF('Employee Master'!$B21="","",$D21+$E21+$M21+$J21+$K21+$L21)</f>
        <v/>
      </c>
      <c r="O21" s="35">
        <f>IF('Employee Master'!$B21="","",ROUND($N21/12,0))</f>
        <v/>
      </c>
      <c r="P21" s="35">
        <f>IF('Employee Master'!$B21="","",ROUND($F21*'Tax Rates'!$C$50,0))</f>
        <v/>
      </c>
      <c r="Q21" s="36">
        <f>IF('Employee Master'!$B21="","",IF($O21&lt;='Tax Rates'!$C$57,"Yes","No"))</f>
        <v/>
      </c>
      <c r="R21" s="35">
        <f>IF('Employee Master'!$B21="","",IF($Q21="Yes",ROUND($N21*'Tax Rates'!$C$55,0),0))</f>
        <v/>
      </c>
      <c r="S21" s="35">
        <f>IF('Employee Master'!$B21="","",IF($Q21="Yes",ROUND($N21*'Tax Rates'!$C$56,0),0))</f>
        <v/>
      </c>
      <c r="T21" s="35">
        <f>IF('Employee Master'!$B21="","",IFERROR(INDEX('Tax Rates'!$C$62:$C$77,MATCH(IF('Employee Master'!$H21="",Settings!$C$13,'Employee Master'!$H21),'Tax Rates'!$B$62:$B$77,0)),0))</f>
        <v/>
      </c>
      <c r="U21" s="35">
        <f>IF('Employee Master'!$B21="","",N('Employee Master'!$U21))</f>
        <v/>
      </c>
      <c r="V21" s="35">
        <f>IF('Employee Master'!$B21="","",ROUND($D21/12,0))</f>
        <v/>
      </c>
      <c r="W21" s="35">
        <f>IF('Employee Master'!$B21="","",ROUND($E21/12,0))</f>
        <v/>
      </c>
      <c r="X21" s="35">
        <f>IF('Employee Master'!$B21="","",ROUND($M21/12,0))</f>
        <v/>
      </c>
    </row>
    <row r="22">
      <c r="A22" s="31">
        <f>IF('Employee Master'!$B22="","",'Employee Master'!$B22)</f>
        <v/>
      </c>
      <c r="B22" s="31">
        <f>IF('Employee Master'!$B22="","",'Employee Master'!$C22)</f>
        <v/>
      </c>
      <c r="C22" s="32">
        <f>IF('Employee Master'!$B22="","",N('Employee Master'!$K22))</f>
        <v/>
      </c>
      <c r="D22" s="32">
        <f>IF('Employee Master'!$B22="","",ROUND($C22*N('Employee Master'!$L22),0))</f>
        <v/>
      </c>
      <c r="E22" s="32">
        <f>IF('Employee Master'!$B22="","",ROUND($D22*N('Employee Master'!$M22),0))</f>
        <v/>
      </c>
      <c r="F22" s="32">
        <f>IF('Employee Master'!$B22="","",IF('Employee Master'!$O22="No",$D22,MIN($D22,'Tax Rates'!$C$51*12)))</f>
        <v/>
      </c>
      <c r="G22" s="32">
        <f>IF('Employee Master'!$B22="","",ROUND($F22*'Tax Rates'!$C$50,0))</f>
        <v/>
      </c>
      <c r="H22" s="32">
        <f>IF('Employee Master'!$B22="","",ROUND($D22*N('Employee Master'!$N22),0))</f>
        <v/>
      </c>
      <c r="I22" s="32">
        <f>IF('Employee Master'!$B22="","",ROUND($D22*'Tax Rates'!$C$58,0))</f>
        <v/>
      </c>
      <c r="J22" s="32">
        <f>IF('Employee Master'!$B22="","",N('Employee Master'!$R22))</f>
        <v/>
      </c>
      <c r="K22" s="32">
        <f>IF('Employee Master'!$B22="","",N('Employee Master'!$S22))</f>
        <v/>
      </c>
      <c r="L22" s="32">
        <f>IF('Employee Master'!$B22="","",N('Employee Master'!$T22))</f>
        <v/>
      </c>
      <c r="M22" s="32">
        <f>IF('Employee Master'!$B22="","",MAX(0,$C22-$D22-$E22-$G22-$H22-$I22-$J22-$K22-$L22))</f>
        <v/>
      </c>
      <c r="N22" s="32">
        <f>IF('Employee Master'!$B22="","",$D22+$E22+$M22+$J22+$K22+$L22)</f>
        <v/>
      </c>
      <c r="O22" s="32">
        <f>IF('Employee Master'!$B22="","",ROUND($N22/12,0))</f>
        <v/>
      </c>
      <c r="P22" s="32">
        <f>IF('Employee Master'!$B22="","",ROUND($F22*'Tax Rates'!$C$50,0))</f>
        <v/>
      </c>
      <c r="Q22" s="33">
        <f>IF('Employee Master'!$B22="","",IF($O22&lt;='Tax Rates'!$C$57,"Yes","No"))</f>
        <v/>
      </c>
      <c r="R22" s="32">
        <f>IF('Employee Master'!$B22="","",IF($Q22="Yes",ROUND($N22*'Tax Rates'!$C$55,0),0))</f>
        <v/>
      </c>
      <c r="S22" s="32">
        <f>IF('Employee Master'!$B22="","",IF($Q22="Yes",ROUND($N22*'Tax Rates'!$C$56,0),0))</f>
        <v/>
      </c>
      <c r="T22" s="32">
        <f>IF('Employee Master'!$B22="","",IFERROR(INDEX('Tax Rates'!$C$62:$C$77,MATCH(IF('Employee Master'!$H22="",Settings!$C$13,'Employee Master'!$H22),'Tax Rates'!$B$62:$B$77,0)),0))</f>
        <v/>
      </c>
      <c r="U22" s="32">
        <f>IF('Employee Master'!$B22="","",N('Employee Master'!$U22))</f>
        <v/>
      </c>
      <c r="V22" s="32">
        <f>IF('Employee Master'!$B22="","",ROUND($D22/12,0))</f>
        <v/>
      </c>
      <c r="W22" s="32">
        <f>IF('Employee Master'!$B22="","",ROUND($E22/12,0))</f>
        <v/>
      </c>
      <c r="X22" s="32">
        <f>IF('Employee Master'!$B22="","",ROUND($M22/12,0))</f>
        <v/>
      </c>
    </row>
    <row r="23">
      <c r="A23" s="34">
        <f>IF('Employee Master'!$B23="","",'Employee Master'!$B23)</f>
        <v/>
      </c>
      <c r="B23" s="34">
        <f>IF('Employee Master'!$B23="","",'Employee Master'!$C23)</f>
        <v/>
      </c>
      <c r="C23" s="35">
        <f>IF('Employee Master'!$B23="","",N('Employee Master'!$K23))</f>
        <v/>
      </c>
      <c r="D23" s="35">
        <f>IF('Employee Master'!$B23="","",ROUND($C23*N('Employee Master'!$L23),0))</f>
        <v/>
      </c>
      <c r="E23" s="35">
        <f>IF('Employee Master'!$B23="","",ROUND($D23*N('Employee Master'!$M23),0))</f>
        <v/>
      </c>
      <c r="F23" s="35">
        <f>IF('Employee Master'!$B23="","",IF('Employee Master'!$O23="No",$D23,MIN($D23,'Tax Rates'!$C$51*12)))</f>
        <v/>
      </c>
      <c r="G23" s="35">
        <f>IF('Employee Master'!$B23="","",ROUND($F23*'Tax Rates'!$C$50,0))</f>
        <v/>
      </c>
      <c r="H23" s="35">
        <f>IF('Employee Master'!$B23="","",ROUND($D23*N('Employee Master'!$N23),0))</f>
        <v/>
      </c>
      <c r="I23" s="35">
        <f>IF('Employee Master'!$B23="","",ROUND($D23*'Tax Rates'!$C$58,0))</f>
        <v/>
      </c>
      <c r="J23" s="35">
        <f>IF('Employee Master'!$B23="","",N('Employee Master'!$R23))</f>
        <v/>
      </c>
      <c r="K23" s="35">
        <f>IF('Employee Master'!$B23="","",N('Employee Master'!$S23))</f>
        <v/>
      </c>
      <c r="L23" s="35">
        <f>IF('Employee Master'!$B23="","",N('Employee Master'!$T23))</f>
        <v/>
      </c>
      <c r="M23" s="35">
        <f>IF('Employee Master'!$B23="","",MAX(0,$C23-$D23-$E23-$G23-$H23-$I23-$J23-$K23-$L23))</f>
        <v/>
      </c>
      <c r="N23" s="35">
        <f>IF('Employee Master'!$B23="","",$D23+$E23+$M23+$J23+$K23+$L23)</f>
        <v/>
      </c>
      <c r="O23" s="35">
        <f>IF('Employee Master'!$B23="","",ROUND($N23/12,0))</f>
        <v/>
      </c>
      <c r="P23" s="35">
        <f>IF('Employee Master'!$B23="","",ROUND($F23*'Tax Rates'!$C$50,0))</f>
        <v/>
      </c>
      <c r="Q23" s="36">
        <f>IF('Employee Master'!$B23="","",IF($O23&lt;='Tax Rates'!$C$57,"Yes","No"))</f>
        <v/>
      </c>
      <c r="R23" s="35">
        <f>IF('Employee Master'!$B23="","",IF($Q23="Yes",ROUND($N23*'Tax Rates'!$C$55,0),0))</f>
        <v/>
      </c>
      <c r="S23" s="35">
        <f>IF('Employee Master'!$B23="","",IF($Q23="Yes",ROUND($N23*'Tax Rates'!$C$56,0),0))</f>
        <v/>
      </c>
      <c r="T23" s="35">
        <f>IF('Employee Master'!$B23="","",IFERROR(INDEX('Tax Rates'!$C$62:$C$77,MATCH(IF('Employee Master'!$H23="",Settings!$C$13,'Employee Master'!$H23),'Tax Rates'!$B$62:$B$77,0)),0))</f>
        <v/>
      </c>
      <c r="U23" s="35">
        <f>IF('Employee Master'!$B23="","",N('Employee Master'!$U23))</f>
        <v/>
      </c>
      <c r="V23" s="35">
        <f>IF('Employee Master'!$B23="","",ROUND($D23/12,0))</f>
        <v/>
      </c>
      <c r="W23" s="35">
        <f>IF('Employee Master'!$B23="","",ROUND($E23/12,0))</f>
        <v/>
      </c>
      <c r="X23" s="35">
        <f>IF('Employee Master'!$B23="","",ROUND($M23/12,0))</f>
        <v/>
      </c>
    </row>
    <row r="24">
      <c r="A24" s="31">
        <f>IF('Employee Master'!$B24="","",'Employee Master'!$B24)</f>
        <v/>
      </c>
      <c r="B24" s="31">
        <f>IF('Employee Master'!$B24="","",'Employee Master'!$C24)</f>
        <v/>
      </c>
      <c r="C24" s="32">
        <f>IF('Employee Master'!$B24="","",N('Employee Master'!$K24))</f>
        <v/>
      </c>
      <c r="D24" s="32">
        <f>IF('Employee Master'!$B24="","",ROUND($C24*N('Employee Master'!$L24),0))</f>
        <v/>
      </c>
      <c r="E24" s="32">
        <f>IF('Employee Master'!$B24="","",ROUND($D24*N('Employee Master'!$M24),0))</f>
        <v/>
      </c>
      <c r="F24" s="32">
        <f>IF('Employee Master'!$B24="","",IF('Employee Master'!$O24="No",$D24,MIN($D24,'Tax Rates'!$C$51*12)))</f>
        <v/>
      </c>
      <c r="G24" s="32">
        <f>IF('Employee Master'!$B24="","",ROUND($F24*'Tax Rates'!$C$50,0))</f>
        <v/>
      </c>
      <c r="H24" s="32">
        <f>IF('Employee Master'!$B24="","",ROUND($D24*N('Employee Master'!$N24),0))</f>
        <v/>
      </c>
      <c r="I24" s="32">
        <f>IF('Employee Master'!$B24="","",ROUND($D24*'Tax Rates'!$C$58,0))</f>
        <v/>
      </c>
      <c r="J24" s="32">
        <f>IF('Employee Master'!$B24="","",N('Employee Master'!$R24))</f>
        <v/>
      </c>
      <c r="K24" s="32">
        <f>IF('Employee Master'!$B24="","",N('Employee Master'!$S24))</f>
        <v/>
      </c>
      <c r="L24" s="32">
        <f>IF('Employee Master'!$B24="","",N('Employee Master'!$T24))</f>
        <v/>
      </c>
      <c r="M24" s="32">
        <f>IF('Employee Master'!$B24="","",MAX(0,$C24-$D24-$E24-$G24-$H24-$I24-$J24-$K24-$L24))</f>
        <v/>
      </c>
      <c r="N24" s="32">
        <f>IF('Employee Master'!$B24="","",$D24+$E24+$M24+$J24+$K24+$L24)</f>
        <v/>
      </c>
      <c r="O24" s="32">
        <f>IF('Employee Master'!$B24="","",ROUND($N24/12,0))</f>
        <v/>
      </c>
      <c r="P24" s="32">
        <f>IF('Employee Master'!$B24="","",ROUND($F24*'Tax Rates'!$C$50,0))</f>
        <v/>
      </c>
      <c r="Q24" s="33">
        <f>IF('Employee Master'!$B24="","",IF($O24&lt;='Tax Rates'!$C$57,"Yes","No"))</f>
        <v/>
      </c>
      <c r="R24" s="32">
        <f>IF('Employee Master'!$B24="","",IF($Q24="Yes",ROUND($N24*'Tax Rates'!$C$55,0),0))</f>
        <v/>
      </c>
      <c r="S24" s="32">
        <f>IF('Employee Master'!$B24="","",IF($Q24="Yes",ROUND($N24*'Tax Rates'!$C$56,0),0))</f>
        <v/>
      </c>
      <c r="T24" s="32">
        <f>IF('Employee Master'!$B24="","",IFERROR(INDEX('Tax Rates'!$C$62:$C$77,MATCH(IF('Employee Master'!$H24="",Settings!$C$13,'Employee Master'!$H24),'Tax Rates'!$B$62:$B$77,0)),0))</f>
        <v/>
      </c>
      <c r="U24" s="32">
        <f>IF('Employee Master'!$B24="","",N('Employee Master'!$U24))</f>
        <v/>
      </c>
      <c r="V24" s="32">
        <f>IF('Employee Master'!$B24="","",ROUND($D24/12,0))</f>
        <v/>
      </c>
      <c r="W24" s="32">
        <f>IF('Employee Master'!$B24="","",ROUND($E24/12,0))</f>
        <v/>
      </c>
      <c r="X24" s="32">
        <f>IF('Employee Master'!$B24="","",ROUND($M24/12,0))</f>
        <v/>
      </c>
    </row>
    <row r="25">
      <c r="A25" s="34">
        <f>IF('Employee Master'!$B25="","",'Employee Master'!$B25)</f>
        <v/>
      </c>
      <c r="B25" s="34">
        <f>IF('Employee Master'!$B25="","",'Employee Master'!$C25)</f>
        <v/>
      </c>
      <c r="C25" s="35">
        <f>IF('Employee Master'!$B25="","",N('Employee Master'!$K25))</f>
        <v/>
      </c>
      <c r="D25" s="35">
        <f>IF('Employee Master'!$B25="","",ROUND($C25*N('Employee Master'!$L25),0))</f>
        <v/>
      </c>
      <c r="E25" s="35">
        <f>IF('Employee Master'!$B25="","",ROUND($D25*N('Employee Master'!$M25),0))</f>
        <v/>
      </c>
      <c r="F25" s="35">
        <f>IF('Employee Master'!$B25="","",IF('Employee Master'!$O25="No",$D25,MIN($D25,'Tax Rates'!$C$51*12)))</f>
        <v/>
      </c>
      <c r="G25" s="35">
        <f>IF('Employee Master'!$B25="","",ROUND($F25*'Tax Rates'!$C$50,0))</f>
        <v/>
      </c>
      <c r="H25" s="35">
        <f>IF('Employee Master'!$B25="","",ROUND($D25*N('Employee Master'!$N25),0))</f>
        <v/>
      </c>
      <c r="I25" s="35">
        <f>IF('Employee Master'!$B25="","",ROUND($D25*'Tax Rates'!$C$58,0))</f>
        <v/>
      </c>
      <c r="J25" s="35">
        <f>IF('Employee Master'!$B25="","",N('Employee Master'!$R25))</f>
        <v/>
      </c>
      <c r="K25" s="35">
        <f>IF('Employee Master'!$B25="","",N('Employee Master'!$S25))</f>
        <v/>
      </c>
      <c r="L25" s="35">
        <f>IF('Employee Master'!$B25="","",N('Employee Master'!$T25))</f>
        <v/>
      </c>
      <c r="M25" s="35">
        <f>IF('Employee Master'!$B25="","",MAX(0,$C25-$D25-$E25-$G25-$H25-$I25-$J25-$K25-$L25))</f>
        <v/>
      </c>
      <c r="N25" s="35">
        <f>IF('Employee Master'!$B25="","",$D25+$E25+$M25+$J25+$K25+$L25)</f>
        <v/>
      </c>
      <c r="O25" s="35">
        <f>IF('Employee Master'!$B25="","",ROUND($N25/12,0))</f>
        <v/>
      </c>
      <c r="P25" s="35">
        <f>IF('Employee Master'!$B25="","",ROUND($F25*'Tax Rates'!$C$50,0))</f>
        <v/>
      </c>
      <c r="Q25" s="36">
        <f>IF('Employee Master'!$B25="","",IF($O25&lt;='Tax Rates'!$C$57,"Yes","No"))</f>
        <v/>
      </c>
      <c r="R25" s="35">
        <f>IF('Employee Master'!$B25="","",IF($Q25="Yes",ROUND($N25*'Tax Rates'!$C$55,0),0))</f>
        <v/>
      </c>
      <c r="S25" s="35">
        <f>IF('Employee Master'!$B25="","",IF($Q25="Yes",ROUND($N25*'Tax Rates'!$C$56,0),0))</f>
        <v/>
      </c>
      <c r="T25" s="35">
        <f>IF('Employee Master'!$B25="","",IFERROR(INDEX('Tax Rates'!$C$62:$C$77,MATCH(IF('Employee Master'!$H25="",Settings!$C$13,'Employee Master'!$H25),'Tax Rates'!$B$62:$B$77,0)),0))</f>
        <v/>
      </c>
      <c r="U25" s="35">
        <f>IF('Employee Master'!$B25="","",N('Employee Master'!$U25))</f>
        <v/>
      </c>
      <c r="V25" s="35">
        <f>IF('Employee Master'!$B25="","",ROUND($D25/12,0))</f>
        <v/>
      </c>
      <c r="W25" s="35">
        <f>IF('Employee Master'!$B25="","",ROUND($E25/12,0))</f>
        <v/>
      </c>
      <c r="X25" s="35">
        <f>IF('Employee Master'!$B25="","",ROUND($M25/12,0))</f>
        <v/>
      </c>
    </row>
    <row r="26">
      <c r="A26" s="31">
        <f>IF('Employee Master'!$B26="","",'Employee Master'!$B26)</f>
        <v/>
      </c>
      <c r="B26" s="31">
        <f>IF('Employee Master'!$B26="","",'Employee Master'!$C26)</f>
        <v/>
      </c>
      <c r="C26" s="32">
        <f>IF('Employee Master'!$B26="","",N('Employee Master'!$K26))</f>
        <v/>
      </c>
      <c r="D26" s="32">
        <f>IF('Employee Master'!$B26="","",ROUND($C26*N('Employee Master'!$L26),0))</f>
        <v/>
      </c>
      <c r="E26" s="32">
        <f>IF('Employee Master'!$B26="","",ROUND($D26*N('Employee Master'!$M26),0))</f>
        <v/>
      </c>
      <c r="F26" s="32">
        <f>IF('Employee Master'!$B26="","",IF('Employee Master'!$O26="No",$D26,MIN($D26,'Tax Rates'!$C$51*12)))</f>
        <v/>
      </c>
      <c r="G26" s="32">
        <f>IF('Employee Master'!$B26="","",ROUND($F26*'Tax Rates'!$C$50,0))</f>
        <v/>
      </c>
      <c r="H26" s="32">
        <f>IF('Employee Master'!$B26="","",ROUND($D26*N('Employee Master'!$N26),0))</f>
        <v/>
      </c>
      <c r="I26" s="32">
        <f>IF('Employee Master'!$B26="","",ROUND($D26*'Tax Rates'!$C$58,0))</f>
        <v/>
      </c>
      <c r="J26" s="32">
        <f>IF('Employee Master'!$B26="","",N('Employee Master'!$R26))</f>
        <v/>
      </c>
      <c r="K26" s="32">
        <f>IF('Employee Master'!$B26="","",N('Employee Master'!$S26))</f>
        <v/>
      </c>
      <c r="L26" s="32">
        <f>IF('Employee Master'!$B26="","",N('Employee Master'!$T26))</f>
        <v/>
      </c>
      <c r="M26" s="32">
        <f>IF('Employee Master'!$B26="","",MAX(0,$C26-$D26-$E26-$G26-$H26-$I26-$J26-$K26-$L26))</f>
        <v/>
      </c>
      <c r="N26" s="32">
        <f>IF('Employee Master'!$B26="","",$D26+$E26+$M26+$J26+$K26+$L26)</f>
        <v/>
      </c>
      <c r="O26" s="32">
        <f>IF('Employee Master'!$B26="","",ROUND($N26/12,0))</f>
        <v/>
      </c>
      <c r="P26" s="32">
        <f>IF('Employee Master'!$B26="","",ROUND($F26*'Tax Rates'!$C$50,0))</f>
        <v/>
      </c>
      <c r="Q26" s="33">
        <f>IF('Employee Master'!$B26="","",IF($O26&lt;='Tax Rates'!$C$57,"Yes","No"))</f>
        <v/>
      </c>
      <c r="R26" s="32">
        <f>IF('Employee Master'!$B26="","",IF($Q26="Yes",ROUND($N26*'Tax Rates'!$C$55,0),0))</f>
        <v/>
      </c>
      <c r="S26" s="32">
        <f>IF('Employee Master'!$B26="","",IF($Q26="Yes",ROUND($N26*'Tax Rates'!$C$56,0),0))</f>
        <v/>
      </c>
      <c r="T26" s="32">
        <f>IF('Employee Master'!$B26="","",IFERROR(INDEX('Tax Rates'!$C$62:$C$77,MATCH(IF('Employee Master'!$H26="",Settings!$C$13,'Employee Master'!$H26),'Tax Rates'!$B$62:$B$77,0)),0))</f>
        <v/>
      </c>
      <c r="U26" s="32">
        <f>IF('Employee Master'!$B26="","",N('Employee Master'!$U26))</f>
        <v/>
      </c>
      <c r="V26" s="32">
        <f>IF('Employee Master'!$B26="","",ROUND($D26/12,0))</f>
        <v/>
      </c>
      <c r="W26" s="32">
        <f>IF('Employee Master'!$B26="","",ROUND($E26/12,0))</f>
        <v/>
      </c>
      <c r="X26" s="32">
        <f>IF('Employee Master'!$B26="","",ROUND($M26/12,0))</f>
        <v/>
      </c>
    </row>
    <row r="27">
      <c r="A27" s="34">
        <f>IF('Employee Master'!$B27="","",'Employee Master'!$B27)</f>
        <v/>
      </c>
      <c r="B27" s="34">
        <f>IF('Employee Master'!$B27="","",'Employee Master'!$C27)</f>
        <v/>
      </c>
      <c r="C27" s="35">
        <f>IF('Employee Master'!$B27="","",N('Employee Master'!$K27))</f>
        <v/>
      </c>
      <c r="D27" s="35">
        <f>IF('Employee Master'!$B27="","",ROUND($C27*N('Employee Master'!$L27),0))</f>
        <v/>
      </c>
      <c r="E27" s="35">
        <f>IF('Employee Master'!$B27="","",ROUND($D27*N('Employee Master'!$M27),0))</f>
        <v/>
      </c>
      <c r="F27" s="35">
        <f>IF('Employee Master'!$B27="","",IF('Employee Master'!$O27="No",$D27,MIN($D27,'Tax Rates'!$C$51*12)))</f>
        <v/>
      </c>
      <c r="G27" s="35">
        <f>IF('Employee Master'!$B27="","",ROUND($F27*'Tax Rates'!$C$50,0))</f>
        <v/>
      </c>
      <c r="H27" s="35">
        <f>IF('Employee Master'!$B27="","",ROUND($D27*N('Employee Master'!$N27),0))</f>
        <v/>
      </c>
      <c r="I27" s="35">
        <f>IF('Employee Master'!$B27="","",ROUND($D27*'Tax Rates'!$C$58,0))</f>
        <v/>
      </c>
      <c r="J27" s="35">
        <f>IF('Employee Master'!$B27="","",N('Employee Master'!$R27))</f>
        <v/>
      </c>
      <c r="K27" s="35">
        <f>IF('Employee Master'!$B27="","",N('Employee Master'!$S27))</f>
        <v/>
      </c>
      <c r="L27" s="35">
        <f>IF('Employee Master'!$B27="","",N('Employee Master'!$T27))</f>
        <v/>
      </c>
      <c r="M27" s="35">
        <f>IF('Employee Master'!$B27="","",MAX(0,$C27-$D27-$E27-$G27-$H27-$I27-$J27-$K27-$L27))</f>
        <v/>
      </c>
      <c r="N27" s="35">
        <f>IF('Employee Master'!$B27="","",$D27+$E27+$M27+$J27+$K27+$L27)</f>
        <v/>
      </c>
      <c r="O27" s="35">
        <f>IF('Employee Master'!$B27="","",ROUND($N27/12,0))</f>
        <v/>
      </c>
      <c r="P27" s="35">
        <f>IF('Employee Master'!$B27="","",ROUND($F27*'Tax Rates'!$C$50,0))</f>
        <v/>
      </c>
      <c r="Q27" s="36">
        <f>IF('Employee Master'!$B27="","",IF($O27&lt;='Tax Rates'!$C$57,"Yes","No"))</f>
        <v/>
      </c>
      <c r="R27" s="35">
        <f>IF('Employee Master'!$B27="","",IF($Q27="Yes",ROUND($N27*'Tax Rates'!$C$55,0),0))</f>
        <v/>
      </c>
      <c r="S27" s="35">
        <f>IF('Employee Master'!$B27="","",IF($Q27="Yes",ROUND($N27*'Tax Rates'!$C$56,0),0))</f>
        <v/>
      </c>
      <c r="T27" s="35">
        <f>IF('Employee Master'!$B27="","",IFERROR(INDEX('Tax Rates'!$C$62:$C$77,MATCH(IF('Employee Master'!$H27="",Settings!$C$13,'Employee Master'!$H27),'Tax Rates'!$B$62:$B$77,0)),0))</f>
        <v/>
      </c>
      <c r="U27" s="35">
        <f>IF('Employee Master'!$B27="","",N('Employee Master'!$U27))</f>
        <v/>
      </c>
      <c r="V27" s="35">
        <f>IF('Employee Master'!$B27="","",ROUND($D27/12,0))</f>
        <v/>
      </c>
      <c r="W27" s="35">
        <f>IF('Employee Master'!$B27="","",ROUND($E27/12,0))</f>
        <v/>
      </c>
      <c r="X27" s="35">
        <f>IF('Employee Master'!$B27="","",ROUND($M27/12,0))</f>
        <v/>
      </c>
    </row>
    <row r="28">
      <c r="A28" s="31">
        <f>IF('Employee Master'!$B28="","",'Employee Master'!$B28)</f>
        <v/>
      </c>
      <c r="B28" s="31">
        <f>IF('Employee Master'!$B28="","",'Employee Master'!$C28)</f>
        <v/>
      </c>
      <c r="C28" s="32">
        <f>IF('Employee Master'!$B28="","",N('Employee Master'!$K28))</f>
        <v/>
      </c>
      <c r="D28" s="32">
        <f>IF('Employee Master'!$B28="","",ROUND($C28*N('Employee Master'!$L28),0))</f>
        <v/>
      </c>
      <c r="E28" s="32">
        <f>IF('Employee Master'!$B28="","",ROUND($D28*N('Employee Master'!$M28),0))</f>
        <v/>
      </c>
      <c r="F28" s="32">
        <f>IF('Employee Master'!$B28="","",IF('Employee Master'!$O28="No",$D28,MIN($D28,'Tax Rates'!$C$51*12)))</f>
        <v/>
      </c>
      <c r="G28" s="32">
        <f>IF('Employee Master'!$B28="","",ROUND($F28*'Tax Rates'!$C$50,0))</f>
        <v/>
      </c>
      <c r="H28" s="32">
        <f>IF('Employee Master'!$B28="","",ROUND($D28*N('Employee Master'!$N28),0))</f>
        <v/>
      </c>
      <c r="I28" s="32">
        <f>IF('Employee Master'!$B28="","",ROUND($D28*'Tax Rates'!$C$58,0))</f>
        <v/>
      </c>
      <c r="J28" s="32">
        <f>IF('Employee Master'!$B28="","",N('Employee Master'!$R28))</f>
        <v/>
      </c>
      <c r="K28" s="32">
        <f>IF('Employee Master'!$B28="","",N('Employee Master'!$S28))</f>
        <v/>
      </c>
      <c r="L28" s="32">
        <f>IF('Employee Master'!$B28="","",N('Employee Master'!$T28))</f>
        <v/>
      </c>
      <c r="M28" s="32">
        <f>IF('Employee Master'!$B28="","",MAX(0,$C28-$D28-$E28-$G28-$H28-$I28-$J28-$K28-$L28))</f>
        <v/>
      </c>
      <c r="N28" s="32">
        <f>IF('Employee Master'!$B28="","",$D28+$E28+$M28+$J28+$K28+$L28)</f>
        <v/>
      </c>
      <c r="O28" s="32">
        <f>IF('Employee Master'!$B28="","",ROUND($N28/12,0))</f>
        <v/>
      </c>
      <c r="P28" s="32">
        <f>IF('Employee Master'!$B28="","",ROUND($F28*'Tax Rates'!$C$50,0))</f>
        <v/>
      </c>
      <c r="Q28" s="33">
        <f>IF('Employee Master'!$B28="","",IF($O28&lt;='Tax Rates'!$C$57,"Yes","No"))</f>
        <v/>
      </c>
      <c r="R28" s="32">
        <f>IF('Employee Master'!$B28="","",IF($Q28="Yes",ROUND($N28*'Tax Rates'!$C$55,0),0))</f>
        <v/>
      </c>
      <c r="S28" s="32">
        <f>IF('Employee Master'!$B28="","",IF($Q28="Yes",ROUND($N28*'Tax Rates'!$C$56,0),0))</f>
        <v/>
      </c>
      <c r="T28" s="32">
        <f>IF('Employee Master'!$B28="","",IFERROR(INDEX('Tax Rates'!$C$62:$C$77,MATCH(IF('Employee Master'!$H28="",Settings!$C$13,'Employee Master'!$H28),'Tax Rates'!$B$62:$B$77,0)),0))</f>
        <v/>
      </c>
      <c r="U28" s="32">
        <f>IF('Employee Master'!$B28="","",N('Employee Master'!$U28))</f>
        <v/>
      </c>
      <c r="V28" s="32">
        <f>IF('Employee Master'!$B28="","",ROUND($D28/12,0))</f>
        <v/>
      </c>
      <c r="W28" s="32">
        <f>IF('Employee Master'!$B28="","",ROUND($E28/12,0))</f>
        <v/>
      </c>
      <c r="X28" s="32">
        <f>IF('Employee Master'!$B28="","",ROUND($M28/12,0))</f>
        <v/>
      </c>
    </row>
    <row r="29">
      <c r="A29" s="34">
        <f>IF('Employee Master'!$B29="","",'Employee Master'!$B29)</f>
        <v/>
      </c>
      <c r="B29" s="34">
        <f>IF('Employee Master'!$B29="","",'Employee Master'!$C29)</f>
        <v/>
      </c>
      <c r="C29" s="35">
        <f>IF('Employee Master'!$B29="","",N('Employee Master'!$K29))</f>
        <v/>
      </c>
      <c r="D29" s="35">
        <f>IF('Employee Master'!$B29="","",ROUND($C29*N('Employee Master'!$L29),0))</f>
        <v/>
      </c>
      <c r="E29" s="35">
        <f>IF('Employee Master'!$B29="","",ROUND($D29*N('Employee Master'!$M29),0))</f>
        <v/>
      </c>
      <c r="F29" s="35">
        <f>IF('Employee Master'!$B29="","",IF('Employee Master'!$O29="No",$D29,MIN($D29,'Tax Rates'!$C$51*12)))</f>
        <v/>
      </c>
      <c r="G29" s="35">
        <f>IF('Employee Master'!$B29="","",ROUND($F29*'Tax Rates'!$C$50,0))</f>
        <v/>
      </c>
      <c r="H29" s="35">
        <f>IF('Employee Master'!$B29="","",ROUND($D29*N('Employee Master'!$N29),0))</f>
        <v/>
      </c>
      <c r="I29" s="35">
        <f>IF('Employee Master'!$B29="","",ROUND($D29*'Tax Rates'!$C$58,0))</f>
        <v/>
      </c>
      <c r="J29" s="35">
        <f>IF('Employee Master'!$B29="","",N('Employee Master'!$R29))</f>
        <v/>
      </c>
      <c r="K29" s="35">
        <f>IF('Employee Master'!$B29="","",N('Employee Master'!$S29))</f>
        <v/>
      </c>
      <c r="L29" s="35">
        <f>IF('Employee Master'!$B29="","",N('Employee Master'!$T29))</f>
        <v/>
      </c>
      <c r="M29" s="35">
        <f>IF('Employee Master'!$B29="","",MAX(0,$C29-$D29-$E29-$G29-$H29-$I29-$J29-$K29-$L29))</f>
        <v/>
      </c>
      <c r="N29" s="35">
        <f>IF('Employee Master'!$B29="","",$D29+$E29+$M29+$J29+$K29+$L29)</f>
        <v/>
      </c>
      <c r="O29" s="35">
        <f>IF('Employee Master'!$B29="","",ROUND($N29/12,0))</f>
        <v/>
      </c>
      <c r="P29" s="35">
        <f>IF('Employee Master'!$B29="","",ROUND($F29*'Tax Rates'!$C$50,0))</f>
        <v/>
      </c>
      <c r="Q29" s="36">
        <f>IF('Employee Master'!$B29="","",IF($O29&lt;='Tax Rates'!$C$57,"Yes","No"))</f>
        <v/>
      </c>
      <c r="R29" s="35">
        <f>IF('Employee Master'!$B29="","",IF($Q29="Yes",ROUND($N29*'Tax Rates'!$C$55,0),0))</f>
        <v/>
      </c>
      <c r="S29" s="35">
        <f>IF('Employee Master'!$B29="","",IF($Q29="Yes",ROUND($N29*'Tax Rates'!$C$56,0),0))</f>
        <v/>
      </c>
      <c r="T29" s="35">
        <f>IF('Employee Master'!$B29="","",IFERROR(INDEX('Tax Rates'!$C$62:$C$77,MATCH(IF('Employee Master'!$H29="",Settings!$C$13,'Employee Master'!$H29),'Tax Rates'!$B$62:$B$77,0)),0))</f>
        <v/>
      </c>
      <c r="U29" s="35">
        <f>IF('Employee Master'!$B29="","",N('Employee Master'!$U29))</f>
        <v/>
      </c>
      <c r="V29" s="35">
        <f>IF('Employee Master'!$B29="","",ROUND($D29/12,0))</f>
        <v/>
      </c>
      <c r="W29" s="35">
        <f>IF('Employee Master'!$B29="","",ROUND($E29/12,0))</f>
        <v/>
      </c>
      <c r="X29" s="35">
        <f>IF('Employee Master'!$B29="","",ROUND($M29/12,0))</f>
        <v/>
      </c>
    </row>
    <row r="30">
      <c r="A30" s="31">
        <f>IF('Employee Master'!$B30="","",'Employee Master'!$B30)</f>
        <v/>
      </c>
      <c r="B30" s="31">
        <f>IF('Employee Master'!$B30="","",'Employee Master'!$C30)</f>
        <v/>
      </c>
      <c r="C30" s="32">
        <f>IF('Employee Master'!$B30="","",N('Employee Master'!$K30))</f>
        <v/>
      </c>
      <c r="D30" s="32">
        <f>IF('Employee Master'!$B30="","",ROUND($C30*N('Employee Master'!$L30),0))</f>
        <v/>
      </c>
      <c r="E30" s="32">
        <f>IF('Employee Master'!$B30="","",ROUND($D30*N('Employee Master'!$M30),0))</f>
        <v/>
      </c>
      <c r="F30" s="32">
        <f>IF('Employee Master'!$B30="","",IF('Employee Master'!$O30="No",$D30,MIN($D30,'Tax Rates'!$C$51*12)))</f>
        <v/>
      </c>
      <c r="G30" s="32">
        <f>IF('Employee Master'!$B30="","",ROUND($F30*'Tax Rates'!$C$50,0))</f>
        <v/>
      </c>
      <c r="H30" s="32">
        <f>IF('Employee Master'!$B30="","",ROUND($D30*N('Employee Master'!$N30),0))</f>
        <v/>
      </c>
      <c r="I30" s="32">
        <f>IF('Employee Master'!$B30="","",ROUND($D30*'Tax Rates'!$C$58,0))</f>
        <v/>
      </c>
      <c r="J30" s="32">
        <f>IF('Employee Master'!$B30="","",N('Employee Master'!$R30))</f>
        <v/>
      </c>
      <c r="K30" s="32">
        <f>IF('Employee Master'!$B30="","",N('Employee Master'!$S30))</f>
        <v/>
      </c>
      <c r="L30" s="32">
        <f>IF('Employee Master'!$B30="","",N('Employee Master'!$T30))</f>
        <v/>
      </c>
      <c r="M30" s="32">
        <f>IF('Employee Master'!$B30="","",MAX(0,$C30-$D30-$E30-$G30-$H30-$I30-$J30-$K30-$L30))</f>
        <v/>
      </c>
      <c r="N30" s="32">
        <f>IF('Employee Master'!$B30="","",$D30+$E30+$M30+$J30+$K30+$L30)</f>
        <v/>
      </c>
      <c r="O30" s="32">
        <f>IF('Employee Master'!$B30="","",ROUND($N30/12,0))</f>
        <v/>
      </c>
      <c r="P30" s="32">
        <f>IF('Employee Master'!$B30="","",ROUND($F30*'Tax Rates'!$C$50,0))</f>
        <v/>
      </c>
      <c r="Q30" s="33">
        <f>IF('Employee Master'!$B30="","",IF($O30&lt;='Tax Rates'!$C$57,"Yes","No"))</f>
        <v/>
      </c>
      <c r="R30" s="32">
        <f>IF('Employee Master'!$B30="","",IF($Q30="Yes",ROUND($N30*'Tax Rates'!$C$55,0),0))</f>
        <v/>
      </c>
      <c r="S30" s="32">
        <f>IF('Employee Master'!$B30="","",IF($Q30="Yes",ROUND($N30*'Tax Rates'!$C$56,0),0))</f>
        <v/>
      </c>
      <c r="T30" s="32">
        <f>IF('Employee Master'!$B30="","",IFERROR(INDEX('Tax Rates'!$C$62:$C$77,MATCH(IF('Employee Master'!$H30="",Settings!$C$13,'Employee Master'!$H30),'Tax Rates'!$B$62:$B$77,0)),0))</f>
        <v/>
      </c>
      <c r="U30" s="32">
        <f>IF('Employee Master'!$B30="","",N('Employee Master'!$U30))</f>
        <v/>
      </c>
      <c r="V30" s="32">
        <f>IF('Employee Master'!$B30="","",ROUND($D30/12,0))</f>
        <v/>
      </c>
      <c r="W30" s="32">
        <f>IF('Employee Master'!$B30="","",ROUND($E30/12,0))</f>
        <v/>
      </c>
      <c r="X30" s="32">
        <f>IF('Employee Master'!$B30="","",ROUND($M30/12,0))</f>
        <v/>
      </c>
    </row>
    <row r="31">
      <c r="A31" s="34">
        <f>IF('Employee Master'!$B31="","",'Employee Master'!$B31)</f>
        <v/>
      </c>
      <c r="B31" s="34">
        <f>IF('Employee Master'!$B31="","",'Employee Master'!$C31)</f>
        <v/>
      </c>
      <c r="C31" s="35">
        <f>IF('Employee Master'!$B31="","",N('Employee Master'!$K31))</f>
        <v/>
      </c>
      <c r="D31" s="35">
        <f>IF('Employee Master'!$B31="","",ROUND($C31*N('Employee Master'!$L31),0))</f>
        <v/>
      </c>
      <c r="E31" s="35">
        <f>IF('Employee Master'!$B31="","",ROUND($D31*N('Employee Master'!$M31),0))</f>
        <v/>
      </c>
      <c r="F31" s="35">
        <f>IF('Employee Master'!$B31="","",IF('Employee Master'!$O31="No",$D31,MIN($D31,'Tax Rates'!$C$51*12)))</f>
        <v/>
      </c>
      <c r="G31" s="35">
        <f>IF('Employee Master'!$B31="","",ROUND($F31*'Tax Rates'!$C$50,0))</f>
        <v/>
      </c>
      <c r="H31" s="35">
        <f>IF('Employee Master'!$B31="","",ROUND($D31*N('Employee Master'!$N31),0))</f>
        <v/>
      </c>
      <c r="I31" s="35">
        <f>IF('Employee Master'!$B31="","",ROUND($D31*'Tax Rates'!$C$58,0))</f>
        <v/>
      </c>
      <c r="J31" s="35">
        <f>IF('Employee Master'!$B31="","",N('Employee Master'!$R31))</f>
        <v/>
      </c>
      <c r="K31" s="35">
        <f>IF('Employee Master'!$B31="","",N('Employee Master'!$S31))</f>
        <v/>
      </c>
      <c r="L31" s="35">
        <f>IF('Employee Master'!$B31="","",N('Employee Master'!$T31))</f>
        <v/>
      </c>
      <c r="M31" s="35">
        <f>IF('Employee Master'!$B31="","",MAX(0,$C31-$D31-$E31-$G31-$H31-$I31-$J31-$K31-$L31))</f>
        <v/>
      </c>
      <c r="N31" s="35">
        <f>IF('Employee Master'!$B31="","",$D31+$E31+$M31+$J31+$K31+$L31)</f>
        <v/>
      </c>
      <c r="O31" s="35">
        <f>IF('Employee Master'!$B31="","",ROUND($N31/12,0))</f>
        <v/>
      </c>
      <c r="P31" s="35">
        <f>IF('Employee Master'!$B31="","",ROUND($F31*'Tax Rates'!$C$50,0))</f>
        <v/>
      </c>
      <c r="Q31" s="36">
        <f>IF('Employee Master'!$B31="","",IF($O31&lt;='Tax Rates'!$C$57,"Yes","No"))</f>
        <v/>
      </c>
      <c r="R31" s="35">
        <f>IF('Employee Master'!$B31="","",IF($Q31="Yes",ROUND($N31*'Tax Rates'!$C$55,0),0))</f>
        <v/>
      </c>
      <c r="S31" s="35">
        <f>IF('Employee Master'!$B31="","",IF($Q31="Yes",ROUND($N31*'Tax Rates'!$C$56,0),0))</f>
        <v/>
      </c>
      <c r="T31" s="35">
        <f>IF('Employee Master'!$B31="","",IFERROR(INDEX('Tax Rates'!$C$62:$C$77,MATCH(IF('Employee Master'!$H31="",Settings!$C$13,'Employee Master'!$H31),'Tax Rates'!$B$62:$B$77,0)),0))</f>
        <v/>
      </c>
      <c r="U31" s="35">
        <f>IF('Employee Master'!$B31="","",N('Employee Master'!$U31))</f>
        <v/>
      </c>
      <c r="V31" s="35">
        <f>IF('Employee Master'!$B31="","",ROUND($D31/12,0))</f>
        <v/>
      </c>
      <c r="W31" s="35">
        <f>IF('Employee Master'!$B31="","",ROUND($E31/12,0))</f>
        <v/>
      </c>
      <c r="X31" s="35">
        <f>IF('Employee Master'!$B31="","",ROUND($M31/12,0))</f>
        <v/>
      </c>
    </row>
    <row r="32">
      <c r="A32" s="31">
        <f>IF('Employee Master'!$B32="","",'Employee Master'!$B32)</f>
        <v/>
      </c>
      <c r="B32" s="31">
        <f>IF('Employee Master'!$B32="","",'Employee Master'!$C32)</f>
        <v/>
      </c>
      <c r="C32" s="32">
        <f>IF('Employee Master'!$B32="","",N('Employee Master'!$K32))</f>
        <v/>
      </c>
      <c r="D32" s="32">
        <f>IF('Employee Master'!$B32="","",ROUND($C32*N('Employee Master'!$L32),0))</f>
        <v/>
      </c>
      <c r="E32" s="32">
        <f>IF('Employee Master'!$B32="","",ROUND($D32*N('Employee Master'!$M32),0))</f>
        <v/>
      </c>
      <c r="F32" s="32">
        <f>IF('Employee Master'!$B32="","",IF('Employee Master'!$O32="No",$D32,MIN($D32,'Tax Rates'!$C$51*12)))</f>
        <v/>
      </c>
      <c r="G32" s="32">
        <f>IF('Employee Master'!$B32="","",ROUND($F32*'Tax Rates'!$C$50,0))</f>
        <v/>
      </c>
      <c r="H32" s="32">
        <f>IF('Employee Master'!$B32="","",ROUND($D32*N('Employee Master'!$N32),0))</f>
        <v/>
      </c>
      <c r="I32" s="32">
        <f>IF('Employee Master'!$B32="","",ROUND($D32*'Tax Rates'!$C$58,0))</f>
        <v/>
      </c>
      <c r="J32" s="32">
        <f>IF('Employee Master'!$B32="","",N('Employee Master'!$R32))</f>
        <v/>
      </c>
      <c r="K32" s="32">
        <f>IF('Employee Master'!$B32="","",N('Employee Master'!$S32))</f>
        <v/>
      </c>
      <c r="L32" s="32">
        <f>IF('Employee Master'!$B32="","",N('Employee Master'!$T32))</f>
        <v/>
      </c>
      <c r="M32" s="32">
        <f>IF('Employee Master'!$B32="","",MAX(0,$C32-$D32-$E32-$G32-$H32-$I32-$J32-$K32-$L32))</f>
        <v/>
      </c>
      <c r="N32" s="32">
        <f>IF('Employee Master'!$B32="","",$D32+$E32+$M32+$J32+$K32+$L32)</f>
        <v/>
      </c>
      <c r="O32" s="32">
        <f>IF('Employee Master'!$B32="","",ROUND($N32/12,0))</f>
        <v/>
      </c>
      <c r="P32" s="32">
        <f>IF('Employee Master'!$B32="","",ROUND($F32*'Tax Rates'!$C$50,0))</f>
        <v/>
      </c>
      <c r="Q32" s="33">
        <f>IF('Employee Master'!$B32="","",IF($O32&lt;='Tax Rates'!$C$57,"Yes","No"))</f>
        <v/>
      </c>
      <c r="R32" s="32">
        <f>IF('Employee Master'!$B32="","",IF($Q32="Yes",ROUND($N32*'Tax Rates'!$C$55,0),0))</f>
        <v/>
      </c>
      <c r="S32" s="32">
        <f>IF('Employee Master'!$B32="","",IF($Q32="Yes",ROUND($N32*'Tax Rates'!$C$56,0),0))</f>
        <v/>
      </c>
      <c r="T32" s="32">
        <f>IF('Employee Master'!$B32="","",IFERROR(INDEX('Tax Rates'!$C$62:$C$77,MATCH(IF('Employee Master'!$H32="",Settings!$C$13,'Employee Master'!$H32),'Tax Rates'!$B$62:$B$77,0)),0))</f>
        <v/>
      </c>
      <c r="U32" s="32">
        <f>IF('Employee Master'!$B32="","",N('Employee Master'!$U32))</f>
        <v/>
      </c>
      <c r="V32" s="32">
        <f>IF('Employee Master'!$B32="","",ROUND($D32/12,0))</f>
        <v/>
      </c>
      <c r="W32" s="32">
        <f>IF('Employee Master'!$B32="","",ROUND($E32/12,0))</f>
        <v/>
      </c>
      <c r="X32" s="32">
        <f>IF('Employee Master'!$B32="","",ROUND($M32/12,0))</f>
        <v/>
      </c>
    </row>
    <row r="33">
      <c r="A33" s="34">
        <f>IF('Employee Master'!$B33="","",'Employee Master'!$B33)</f>
        <v/>
      </c>
      <c r="B33" s="34">
        <f>IF('Employee Master'!$B33="","",'Employee Master'!$C33)</f>
        <v/>
      </c>
      <c r="C33" s="35">
        <f>IF('Employee Master'!$B33="","",N('Employee Master'!$K33))</f>
        <v/>
      </c>
      <c r="D33" s="35">
        <f>IF('Employee Master'!$B33="","",ROUND($C33*N('Employee Master'!$L33),0))</f>
        <v/>
      </c>
      <c r="E33" s="35">
        <f>IF('Employee Master'!$B33="","",ROUND($D33*N('Employee Master'!$M33),0))</f>
        <v/>
      </c>
      <c r="F33" s="35">
        <f>IF('Employee Master'!$B33="","",IF('Employee Master'!$O33="No",$D33,MIN($D33,'Tax Rates'!$C$51*12)))</f>
        <v/>
      </c>
      <c r="G33" s="35">
        <f>IF('Employee Master'!$B33="","",ROUND($F33*'Tax Rates'!$C$50,0))</f>
        <v/>
      </c>
      <c r="H33" s="35">
        <f>IF('Employee Master'!$B33="","",ROUND($D33*N('Employee Master'!$N33),0))</f>
        <v/>
      </c>
      <c r="I33" s="35">
        <f>IF('Employee Master'!$B33="","",ROUND($D33*'Tax Rates'!$C$58,0))</f>
        <v/>
      </c>
      <c r="J33" s="35">
        <f>IF('Employee Master'!$B33="","",N('Employee Master'!$R33))</f>
        <v/>
      </c>
      <c r="K33" s="35">
        <f>IF('Employee Master'!$B33="","",N('Employee Master'!$S33))</f>
        <v/>
      </c>
      <c r="L33" s="35">
        <f>IF('Employee Master'!$B33="","",N('Employee Master'!$T33))</f>
        <v/>
      </c>
      <c r="M33" s="35">
        <f>IF('Employee Master'!$B33="","",MAX(0,$C33-$D33-$E33-$G33-$H33-$I33-$J33-$K33-$L33))</f>
        <v/>
      </c>
      <c r="N33" s="35">
        <f>IF('Employee Master'!$B33="","",$D33+$E33+$M33+$J33+$K33+$L33)</f>
        <v/>
      </c>
      <c r="O33" s="35">
        <f>IF('Employee Master'!$B33="","",ROUND($N33/12,0))</f>
        <v/>
      </c>
      <c r="P33" s="35">
        <f>IF('Employee Master'!$B33="","",ROUND($F33*'Tax Rates'!$C$50,0))</f>
        <v/>
      </c>
      <c r="Q33" s="36">
        <f>IF('Employee Master'!$B33="","",IF($O33&lt;='Tax Rates'!$C$57,"Yes","No"))</f>
        <v/>
      </c>
      <c r="R33" s="35">
        <f>IF('Employee Master'!$B33="","",IF($Q33="Yes",ROUND($N33*'Tax Rates'!$C$55,0),0))</f>
        <v/>
      </c>
      <c r="S33" s="35">
        <f>IF('Employee Master'!$B33="","",IF($Q33="Yes",ROUND($N33*'Tax Rates'!$C$56,0),0))</f>
        <v/>
      </c>
      <c r="T33" s="35">
        <f>IF('Employee Master'!$B33="","",IFERROR(INDEX('Tax Rates'!$C$62:$C$77,MATCH(IF('Employee Master'!$H33="",Settings!$C$13,'Employee Master'!$H33),'Tax Rates'!$B$62:$B$77,0)),0))</f>
        <v/>
      </c>
      <c r="U33" s="35">
        <f>IF('Employee Master'!$B33="","",N('Employee Master'!$U33))</f>
        <v/>
      </c>
      <c r="V33" s="35">
        <f>IF('Employee Master'!$B33="","",ROUND($D33/12,0))</f>
        <v/>
      </c>
      <c r="W33" s="35">
        <f>IF('Employee Master'!$B33="","",ROUND($E33/12,0))</f>
        <v/>
      </c>
      <c r="X33" s="35">
        <f>IF('Employee Master'!$B33="","",ROUND($M33/12,0))</f>
        <v/>
      </c>
    </row>
    <row r="34">
      <c r="A34" s="31">
        <f>IF('Employee Master'!$B34="","",'Employee Master'!$B34)</f>
        <v/>
      </c>
      <c r="B34" s="31">
        <f>IF('Employee Master'!$B34="","",'Employee Master'!$C34)</f>
        <v/>
      </c>
      <c r="C34" s="32">
        <f>IF('Employee Master'!$B34="","",N('Employee Master'!$K34))</f>
        <v/>
      </c>
      <c r="D34" s="32">
        <f>IF('Employee Master'!$B34="","",ROUND($C34*N('Employee Master'!$L34),0))</f>
        <v/>
      </c>
      <c r="E34" s="32">
        <f>IF('Employee Master'!$B34="","",ROUND($D34*N('Employee Master'!$M34),0))</f>
        <v/>
      </c>
      <c r="F34" s="32">
        <f>IF('Employee Master'!$B34="","",IF('Employee Master'!$O34="No",$D34,MIN($D34,'Tax Rates'!$C$51*12)))</f>
        <v/>
      </c>
      <c r="G34" s="32">
        <f>IF('Employee Master'!$B34="","",ROUND($F34*'Tax Rates'!$C$50,0))</f>
        <v/>
      </c>
      <c r="H34" s="32">
        <f>IF('Employee Master'!$B34="","",ROUND($D34*N('Employee Master'!$N34),0))</f>
        <v/>
      </c>
      <c r="I34" s="32">
        <f>IF('Employee Master'!$B34="","",ROUND($D34*'Tax Rates'!$C$58,0))</f>
        <v/>
      </c>
      <c r="J34" s="32">
        <f>IF('Employee Master'!$B34="","",N('Employee Master'!$R34))</f>
        <v/>
      </c>
      <c r="K34" s="32">
        <f>IF('Employee Master'!$B34="","",N('Employee Master'!$S34))</f>
        <v/>
      </c>
      <c r="L34" s="32">
        <f>IF('Employee Master'!$B34="","",N('Employee Master'!$T34))</f>
        <v/>
      </c>
      <c r="M34" s="32">
        <f>IF('Employee Master'!$B34="","",MAX(0,$C34-$D34-$E34-$G34-$H34-$I34-$J34-$K34-$L34))</f>
        <v/>
      </c>
      <c r="N34" s="32">
        <f>IF('Employee Master'!$B34="","",$D34+$E34+$M34+$J34+$K34+$L34)</f>
        <v/>
      </c>
      <c r="O34" s="32">
        <f>IF('Employee Master'!$B34="","",ROUND($N34/12,0))</f>
        <v/>
      </c>
      <c r="P34" s="32">
        <f>IF('Employee Master'!$B34="","",ROUND($F34*'Tax Rates'!$C$50,0))</f>
        <v/>
      </c>
      <c r="Q34" s="33">
        <f>IF('Employee Master'!$B34="","",IF($O34&lt;='Tax Rates'!$C$57,"Yes","No"))</f>
        <v/>
      </c>
      <c r="R34" s="32">
        <f>IF('Employee Master'!$B34="","",IF($Q34="Yes",ROUND($N34*'Tax Rates'!$C$55,0),0))</f>
        <v/>
      </c>
      <c r="S34" s="32">
        <f>IF('Employee Master'!$B34="","",IF($Q34="Yes",ROUND($N34*'Tax Rates'!$C$56,0),0))</f>
        <v/>
      </c>
      <c r="T34" s="32">
        <f>IF('Employee Master'!$B34="","",IFERROR(INDEX('Tax Rates'!$C$62:$C$77,MATCH(IF('Employee Master'!$H34="",Settings!$C$13,'Employee Master'!$H34),'Tax Rates'!$B$62:$B$77,0)),0))</f>
        <v/>
      </c>
      <c r="U34" s="32">
        <f>IF('Employee Master'!$B34="","",N('Employee Master'!$U34))</f>
        <v/>
      </c>
      <c r="V34" s="32">
        <f>IF('Employee Master'!$B34="","",ROUND($D34/12,0))</f>
        <v/>
      </c>
      <c r="W34" s="32">
        <f>IF('Employee Master'!$B34="","",ROUND($E34/12,0))</f>
        <v/>
      </c>
      <c r="X34" s="32">
        <f>IF('Employee Master'!$B34="","",ROUND($M34/12,0))</f>
        <v/>
      </c>
    </row>
    <row r="35">
      <c r="A35" s="34">
        <f>IF('Employee Master'!$B35="","",'Employee Master'!$B35)</f>
        <v/>
      </c>
      <c r="B35" s="34">
        <f>IF('Employee Master'!$B35="","",'Employee Master'!$C35)</f>
        <v/>
      </c>
      <c r="C35" s="35">
        <f>IF('Employee Master'!$B35="","",N('Employee Master'!$K35))</f>
        <v/>
      </c>
      <c r="D35" s="35">
        <f>IF('Employee Master'!$B35="","",ROUND($C35*N('Employee Master'!$L35),0))</f>
        <v/>
      </c>
      <c r="E35" s="35">
        <f>IF('Employee Master'!$B35="","",ROUND($D35*N('Employee Master'!$M35),0))</f>
        <v/>
      </c>
      <c r="F35" s="35">
        <f>IF('Employee Master'!$B35="","",IF('Employee Master'!$O35="No",$D35,MIN($D35,'Tax Rates'!$C$51*12)))</f>
        <v/>
      </c>
      <c r="G35" s="35">
        <f>IF('Employee Master'!$B35="","",ROUND($F35*'Tax Rates'!$C$50,0))</f>
        <v/>
      </c>
      <c r="H35" s="35">
        <f>IF('Employee Master'!$B35="","",ROUND($D35*N('Employee Master'!$N35),0))</f>
        <v/>
      </c>
      <c r="I35" s="35">
        <f>IF('Employee Master'!$B35="","",ROUND($D35*'Tax Rates'!$C$58,0))</f>
        <v/>
      </c>
      <c r="J35" s="35">
        <f>IF('Employee Master'!$B35="","",N('Employee Master'!$R35))</f>
        <v/>
      </c>
      <c r="K35" s="35">
        <f>IF('Employee Master'!$B35="","",N('Employee Master'!$S35))</f>
        <v/>
      </c>
      <c r="L35" s="35">
        <f>IF('Employee Master'!$B35="","",N('Employee Master'!$T35))</f>
        <v/>
      </c>
      <c r="M35" s="35">
        <f>IF('Employee Master'!$B35="","",MAX(0,$C35-$D35-$E35-$G35-$H35-$I35-$J35-$K35-$L35))</f>
        <v/>
      </c>
      <c r="N35" s="35">
        <f>IF('Employee Master'!$B35="","",$D35+$E35+$M35+$J35+$K35+$L35)</f>
        <v/>
      </c>
      <c r="O35" s="35">
        <f>IF('Employee Master'!$B35="","",ROUND($N35/12,0))</f>
        <v/>
      </c>
      <c r="P35" s="35">
        <f>IF('Employee Master'!$B35="","",ROUND($F35*'Tax Rates'!$C$50,0))</f>
        <v/>
      </c>
      <c r="Q35" s="36">
        <f>IF('Employee Master'!$B35="","",IF($O35&lt;='Tax Rates'!$C$57,"Yes","No"))</f>
        <v/>
      </c>
      <c r="R35" s="35">
        <f>IF('Employee Master'!$B35="","",IF($Q35="Yes",ROUND($N35*'Tax Rates'!$C$55,0),0))</f>
        <v/>
      </c>
      <c r="S35" s="35">
        <f>IF('Employee Master'!$B35="","",IF($Q35="Yes",ROUND($N35*'Tax Rates'!$C$56,0),0))</f>
        <v/>
      </c>
      <c r="T35" s="35">
        <f>IF('Employee Master'!$B35="","",IFERROR(INDEX('Tax Rates'!$C$62:$C$77,MATCH(IF('Employee Master'!$H35="",Settings!$C$13,'Employee Master'!$H35),'Tax Rates'!$B$62:$B$77,0)),0))</f>
        <v/>
      </c>
      <c r="U35" s="35">
        <f>IF('Employee Master'!$B35="","",N('Employee Master'!$U35))</f>
        <v/>
      </c>
      <c r="V35" s="35">
        <f>IF('Employee Master'!$B35="","",ROUND($D35/12,0))</f>
        <v/>
      </c>
      <c r="W35" s="35">
        <f>IF('Employee Master'!$B35="","",ROUND($E35/12,0))</f>
        <v/>
      </c>
      <c r="X35" s="35">
        <f>IF('Employee Master'!$B35="","",ROUND($M35/12,0))</f>
        <v/>
      </c>
    </row>
    <row r="36">
      <c r="A36" s="31">
        <f>IF('Employee Master'!$B36="","",'Employee Master'!$B36)</f>
        <v/>
      </c>
      <c r="B36" s="31">
        <f>IF('Employee Master'!$B36="","",'Employee Master'!$C36)</f>
        <v/>
      </c>
      <c r="C36" s="32">
        <f>IF('Employee Master'!$B36="","",N('Employee Master'!$K36))</f>
        <v/>
      </c>
      <c r="D36" s="32">
        <f>IF('Employee Master'!$B36="","",ROUND($C36*N('Employee Master'!$L36),0))</f>
        <v/>
      </c>
      <c r="E36" s="32">
        <f>IF('Employee Master'!$B36="","",ROUND($D36*N('Employee Master'!$M36),0))</f>
        <v/>
      </c>
      <c r="F36" s="32">
        <f>IF('Employee Master'!$B36="","",IF('Employee Master'!$O36="No",$D36,MIN($D36,'Tax Rates'!$C$51*12)))</f>
        <v/>
      </c>
      <c r="G36" s="32">
        <f>IF('Employee Master'!$B36="","",ROUND($F36*'Tax Rates'!$C$50,0))</f>
        <v/>
      </c>
      <c r="H36" s="32">
        <f>IF('Employee Master'!$B36="","",ROUND($D36*N('Employee Master'!$N36),0))</f>
        <v/>
      </c>
      <c r="I36" s="32">
        <f>IF('Employee Master'!$B36="","",ROUND($D36*'Tax Rates'!$C$58,0))</f>
        <v/>
      </c>
      <c r="J36" s="32">
        <f>IF('Employee Master'!$B36="","",N('Employee Master'!$R36))</f>
        <v/>
      </c>
      <c r="K36" s="32">
        <f>IF('Employee Master'!$B36="","",N('Employee Master'!$S36))</f>
        <v/>
      </c>
      <c r="L36" s="32">
        <f>IF('Employee Master'!$B36="","",N('Employee Master'!$T36))</f>
        <v/>
      </c>
      <c r="M36" s="32">
        <f>IF('Employee Master'!$B36="","",MAX(0,$C36-$D36-$E36-$G36-$H36-$I36-$J36-$K36-$L36))</f>
        <v/>
      </c>
      <c r="N36" s="32">
        <f>IF('Employee Master'!$B36="","",$D36+$E36+$M36+$J36+$K36+$L36)</f>
        <v/>
      </c>
      <c r="O36" s="32">
        <f>IF('Employee Master'!$B36="","",ROUND($N36/12,0))</f>
        <v/>
      </c>
      <c r="P36" s="32">
        <f>IF('Employee Master'!$B36="","",ROUND($F36*'Tax Rates'!$C$50,0))</f>
        <v/>
      </c>
      <c r="Q36" s="33">
        <f>IF('Employee Master'!$B36="","",IF($O36&lt;='Tax Rates'!$C$57,"Yes","No"))</f>
        <v/>
      </c>
      <c r="R36" s="32">
        <f>IF('Employee Master'!$B36="","",IF($Q36="Yes",ROUND($N36*'Tax Rates'!$C$55,0),0))</f>
        <v/>
      </c>
      <c r="S36" s="32">
        <f>IF('Employee Master'!$B36="","",IF($Q36="Yes",ROUND($N36*'Tax Rates'!$C$56,0),0))</f>
        <v/>
      </c>
      <c r="T36" s="32">
        <f>IF('Employee Master'!$B36="","",IFERROR(INDEX('Tax Rates'!$C$62:$C$77,MATCH(IF('Employee Master'!$H36="",Settings!$C$13,'Employee Master'!$H36),'Tax Rates'!$B$62:$B$77,0)),0))</f>
        <v/>
      </c>
      <c r="U36" s="32">
        <f>IF('Employee Master'!$B36="","",N('Employee Master'!$U36))</f>
        <v/>
      </c>
      <c r="V36" s="32">
        <f>IF('Employee Master'!$B36="","",ROUND($D36/12,0))</f>
        <v/>
      </c>
      <c r="W36" s="32">
        <f>IF('Employee Master'!$B36="","",ROUND($E36/12,0))</f>
        <v/>
      </c>
      <c r="X36" s="32">
        <f>IF('Employee Master'!$B36="","",ROUND($M36/12,0))</f>
        <v/>
      </c>
    </row>
    <row r="37">
      <c r="A37" s="34">
        <f>IF('Employee Master'!$B37="","",'Employee Master'!$B37)</f>
        <v/>
      </c>
      <c r="B37" s="34">
        <f>IF('Employee Master'!$B37="","",'Employee Master'!$C37)</f>
        <v/>
      </c>
      <c r="C37" s="35">
        <f>IF('Employee Master'!$B37="","",N('Employee Master'!$K37))</f>
        <v/>
      </c>
      <c r="D37" s="35">
        <f>IF('Employee Master'!$B37="","",ROUND($C37*N('Employee Master'!$L37),0))</f>
        <v/>
      </c>
      <c r="E37" s="35">
        <f>IF('Employee Master'!$B37="","",ROUND($D37*N('Employee Master'!$M37),0))</f>
        <v/>
      </c>
      <c r="F37" s="35">
        <f>IF('Employee Master'!$B37="","",IF('Employee Master'!$O37="No",$D37,MIN($D37,'Tax Rates'!$C$51*12)))</f>
        <v/>
      </c>
      <c r="G37" s="35">
        <f>IF('Employee Master'!$B37="","",ROUND($F37*'Tax Rates'!$C$50,0))</f>
        <v/>
      </c>
      <c r="H37" s="35">
        <f>IF('Employee Master'!$B37="","",ROUND($D37*N('Employee Master'!$N37),0))</f>
        <v/>
      </c>
      <c r="I37" s="35">
        <f>IF('Employee Master'!$B37="","",ROUND($D37*'Tax Rates'!$C$58,0))</f>
        <v/>
      </c>
      <c r="J37" s="35">
        <f>IF('Employee Master'!$B37="","",N('Employee Master'!$R37))</f>
        <v/>
      </c>
      <c r="K37" s="35">
        <f>IF('Employee Master'!$B37="","",N('Employee Master'!$S37))</f>
        <v/>
      </c>
      <c r="L37" s="35">
        <f>IF('Employee Master'!$B37="","",N('Employee Master'!$T37))</f>
        <v/>
      </c>
      <c r="M37" s="35">
        <f>IF('Employee Master'!$B37="","",MAX(0,$C37-$D37-$E37-$G37-$H37-$I37-$J37-$K37-$L37))</f>
        <v/>
      </c>
      <c r="N37" s="35">
        <f>IF('Employee Master'!$B37="","",$D37+$E37+$M37+$J37+$K37+$L37)</f>
        <v/>
      </c>
      <c r="O37" s="35">
        <f>IF('Employee Master'!$B37="","",ROUND($N37/12,0))</f>
        <v/>
      </c>
      <c r="P37" s="35">
        <f>IF('Employee Master'!$B37="","",ROUND($F37*'Tax Rates'!$C$50,0))</f>
        <v/>
      </c>
      <c r="Q37" s="36">
        <f>IF('Employee Master'!$B37="","",IF($O37&lt;='Tax Rates'!$C$57,"Yes","No"))</f>
        <v/>
      </c>
      <c r="R37" s="35">
        <f>IF('Employee Master'!$B37="","",IF($Q37="Yes",ROUND($N37*'Tax Rates'!$C$55,0),0))</f>
        <v/>
      </c>
      <c r="S37" s="35">
        <f>IF('Employee Master'!$B37="","",IF($Q37="Yes",ROUND($N37*'Tax Rates'!$C$56,0),0))</f>
        <v/>
      </c>
      <c r="T37" s="35">
        <f>IF('Employee Master'!$B37="","",IFERROR(INDEX('Tax Rates'!$C$62:$C$77,MATCH(IF('Employee Master'!$H37="",Settings!$C$13,'Employee Master'!$H37),'Tax Rates'!$B$62:$B$77,0)),0))</f>
        <v/>
      </c>
      <c r="U37" s="35">
        <f>IF('Employee Master'!$B37="","",N('Employee Master'!$U37))</f>
        <v/>
      </c>
      <c r="V37" s="35">
        <f>IF('Employee Master'!$B37="","",ROUND($D37/12,0))</f>
        <v/>
      </c>
      <c r="W37" s="35">
        <f>IF('Employee Master'!$B37="","",ROUND($E37/12,0))</f>
        <v/>
      </c>
      <c r="X37" s="35">
        <f>IF('Employee Master'!$B37="","",ROUND($M37/12,0))</f>
        <v/>
      </c>
    </row>
    <row r="38">
      <c r="A38" s="31">
        <f>IF('Employee Master'!$B38="","",'Employee Master'!$B38)</f>
        <v/>
      </c>
      <c r="B38" s="31">
        <f>IF('Employee Master'!$B38="","",'Employee Master'!$C38)</f>
        <v/>
      </c>
      <c r="C38" s="32">
        <f>IF('Employee Master'!$B38="","",N('Employee Master'!$K38))</f>
        <v/>
      </c>
      <c r="D38" s="32">
        <f>IF('Employee Master'!$B38="","",ROUND($C38*N('Employee Master'!$L38),0))</f>
        <v/>
      </c>
      <c r="E38" s="32">
        <f>IF('Employee Master'!$B38="","",ROUND($D38*N('Employee Master'!$M38),0))</f>
        <v/>
      </c>
      <c r="F38" s="32">
        <f>IF('Employee Master'!$B38="","",IF('Employee Master'!$O38="No",$D38,MIN($D38,'Tax Rates'!$C$51*12)))</f>
        <v/>
      </c>
      <c r="G38" s="32">
        <f>IF('Employee Master'!$B38="","",ROUND($F38*'Tax Rates'!$C$50,0))</f>
        <v/>
      </c>
      <c r="H38" s="32">
        <f>IF('Employee Master'!$B38="","",ROUND($D38*N('Employee Master'!$N38),0))</f>
        <v/>
      </c>
      <c r="I38" s="32">
        <f>IF('Employee Master'!$B38="","",ROUND($D38*'Tax Rates'!$C$58,0))</f>
        <v/>
      </c>
      <c r="J38" s="32">
        <f>IF('Employee Master'!$B38="","",N('Employee Master'!$R38))</f>
        <v/>
      </c>
      <c r="K38" s="32">
        <f>IF('Employee Master'!$B38="","",N('Employee Master'!$S38))</f>
        <v/>
      </c>
      <c r="L38" s="32">
        <f>IF('Employee Master'!$B38="","",N('Employee Master'!$T38))</f>
        <v/>
      </c>
      <c r="M38" s="32">
        <f>IF('Employee Master'!$B38="","",MAX(0,$C38-$D38-$E38-$G38-$H38-$I38-$J38-$K38-$L38))</f>
        <v/>
      </c>
      <c r="N38" s="32">
        <f>IF('Employee Master'!$B38="","",$D38+$E38+$M38+$J38+$K38+$L38)</f>
        <v/>
      </c>
      <c r="O38" s="32">
        <f>IF('Employee Master'!$B38="","",ROUND($N38/12,0))</f>
        <v/>
      </c>
      <c r="P38" s="32">
        <f>IF('Employee Master'!$B38="","",ROUND($F38*'Tax Rates'!$C$50,0))</f>
        <v/>
      </c>
      <c r="Q38" s="33">
        <f>IF('Employee Master'!$B38="","",IF($O38&lt;='Tax Rates'!$C$57,"Yes","No"))</f>
        <v/>
      </c>
      <c r="R38" s="32">
        <f>IF('Employee Master'!$B38="","",IF($Q38="Yes",ROUND($N38*'Tax Rates'!$C$55,0),0))</f>
        <v/>
      </c>
      <c r="S38" s="32">
        <f>IF('Employee Master'!$B38="","",IF($Q38="Yes",ROUND($N38*'Tax Rates'!$C$56,0),0))</f>
        <v/>
      </c>
      <c r="T38" s="32">
        <f>IF('Employee Master'!$B38="","",IFERROR(INDEX('Tax Rates'!$C$62:$C$77,MATCH(IF('Employee Master'!$H38="",Settings!$C$13,'Employee Master'!$H38),'Tax Rates'!$B$62:$B$77,0)),0))</f>
        <v/>
      </c>
      <c r="U38" s="32">
        <f>IF('Employee Master'!$B38="","",N('Employee Master'!$U38))</f>
        <v/>
      </c>
      <c r="V38" s="32">
        <f>IF('Employee Master'!$B38="","",ROUND($D38/12,0))</f>
        <v/>
      </c>
      <c r="W38" s="32">
        <f>IF('Employee Master'!$B38="","",ROUND($E38/12,0))</f>
        <v/>
      </c>
      <c r="X38" s="32">
        <f>IF('Employee Master'!$B38="","",ROUND($M38/12,0))</f>
        <v/>
      </c>
    </row>
    <row r="39">
      <c r="A39" s="34">
        <f>IF('Employee Master'!$B39="","",'Employee Master'!$B39)</f>
        <v/>
      </c>
      <c r="B39" s="34">
        <f>IF('Employee Master'!$B39="","",'Employee Master'!$C39)</f>
        <v/>
      </c>
      <c r="C39" s="35">
        <f>IF('Employee Master'!$B39="","",N('Employee Master'!$K39))</f>
        <v/>
      </c>
      <c r="D39" s="35">
        <f>IF('Employee Master'!$B39="","",ROUND($C39*N('Employee Master'!$L39),0))</f>
        <v/>
      </c>
      <c r="E39" s="35">
        <f>IF('Employee Master'!$B39="","",ROUND($D39*N('Employee Master'!$M39),0))</f>
        <v/>
      </c>
      <c r="F39" s="35">
        <f>IF('Employee Master'!$B39="","",IF('Employee Master'!$O39="No",$D39,MIN($D39,'Tax Rates'!$C$51*12)))</f>
        <v/>
      </c>
      <c r="G39" s="35">
        <f>IF('Employee Master'!$B39="","",ROUND($F39*'Tax Rates'!$C$50,0))</f>
        <v/>
      </c>
      <c r="H39" s="35">
        <f>IF('Employee Master'!$B39="","",ROUND($D39*N('Employee Master'!$N39),0))</f>
        <v/>
      </c>
      <c r="I39" s="35">
        <f>IF('Employee Master'!$B39="","",ROUND($D39*'Tax Rates'!$C$58,0))</f>
        <v/>
      </c>
      <c r="J39" s="35">
        <f>IF('Employee Master'!$B39="","",N('Employee Master'!$R39))</f>
        <v/>
      </c>
      <c r="K39" s="35">
        <f>IF('Employee Master'!$B39="","",N('Employee Master'!$S39))</f>
        <v/>
      </c>
      <c r="L39" s="35">
        <f>IF('Employee Master'!$B39="","",N('Employee Master'!$T39))</f>
        <v/>
      </c>
      <c r="M39" s="35">
        <f>IF('Employee Master'!$B39="","",MAX(0,$C39-$D39-$E39-$G39-$H39-$I39-$J39-$K39-$L39))</f>
        <v/>
      </c>
      <c r="N39" s="35">
        <f>IF('Employee Master'!$B39="","",$D39+$E39+$M39+$J39+$K39+$L39)</f>
        <v/>
      </c>
      <c r="O39" s="35">
        <f>IF('Employee Master'!$B39="","",ROUND($N39/12,0))</f>
        <v/>
      </c>
      <c r="P39" s="35">
        <f>IF('Employee Master'!$B39="","",ROUND($F39*'Tax Rates'!$C$50,0))</f>
        <v/>
      </c>
      <c r="Q39" s="36">
        <f>IF('Employee Master'!$B39="","",IF($O39&lt;='Tax Rates'!$C$57,"Yes","No"))</f>
        <v/>
      </c>
      <c r="R39" s="35">
        <f>IF('Employee Master'!$B39="","",IF($Q39="Yes",ROUND($N39*'Tax Rates'!$C$55,0),0))</f>
        <v/>
      </c>
      <c r="S39" s="35">
        <f>IF('Employee Master'!$B39="","",IF($Q39="Yes",ROUND($N39*'Tax Rates'!$C$56,0),0))</f>
        <v/>
      </c>
      <c r="T39" s="35">
        <f>IF('Employee Master'!$B39="","",IFERROR(INDEX('Tax Rates'!$C$62:$C$77,MATCH(IF('Employee Master'!$H39="",Settings!$C$13,'Employee Master'!$H39),'Tax Rates'!$B$62:$B$77,0)),0))</f>
        <v/>
      </c>
      <c r="U39" s="35">
        <f>IF('Employee Master'!$B39="","",N('Employee Master'!$U39))</f>
        <v/>
      </c>
      <c r="V39" s="35">
        <f>IF('Employee Master'!$B39="","",ROUND($D39/12,0))</f>
        <v/>
      </c>
      <c r="W39" s="35">
        <f>IF('Employee Master'!$B39="","",ROUND($E39/12,0))</f>
        <v/>
      </c>
      <c r="X39" s="35">
        <f>IF('Employee Master'!$B39="","",ROUND($M39/12,0))</f>
        <v/>
      </c>
    </row>
    <row r="40">
      <c r="A40" s="31">
        <f>IF('Employee Master'!$B40="","",'Employee Master'!$B40)</f>
        <v/>
      </c>
      <c r="B40" s="31">
        <f>IF('Employee Master'!$B40="","",'Employee Master'!$C40)</f>
        <v/>
      </c>
      <c r="C40" s="32">
        <f>IF('Employee Master'!$B40="","",N('Employee Master'!$K40))</f>
        <v/>
      </c>
      <c r="D40" s="32">
        <f>IF('Employee Master'!$B40="","",ROUND($C40*N('Employee Master'!$L40),0))</f>
        <v/>
      </c>
      <c r="E40" s="32">
        <f>IF('Employee Master'!$B40="","",ROUND($D40*N('Employee Master'!$M40),0))</f>
        <v/>
      </c>
      <c r="F40" s="32">
        <f>IF('Employee Master'!$B40="","",IF('Employee Master'!$O40="No",$D40,MIN($D40,'Tax Rates'!$C$51*12)))</f>
        <v/>
      </c>
      <c r="G40" s="32">
        <f>IF('Employee Master'!$B40="","",ROUND($F40*'Tax Rates'!$C$50,0))</f>
        <v/>
      </c>
      <c r="H40" s="32">
        <f>IF('Employee Master'!$B40="","",ROUND($D40*N('Employee Master'!$N40),0))</f>
        <v/>
      </c>
      <c r="I40" s="32">
        <f>IF('Employee Master'!$B40="","",ROUND($D40*'Tax Rates'!$C$58,0))</f>
        <v/>
      </c>
      <c r="J40" s="32">
        <f>IF('Employee Master'!$B40="","",N('Employee Master'!$R40))</f>
        <v/>
      </c>
      <c r="K40" s="32">
        <f>IF('Employee Master'!$B40="","",N('Employee Master'!$S40))</f>
        <v/>
      </c>
      <c r="L40" s="32">
        <f>IF('Employee Master'!$B40="","",N('Employee Master'!$T40))</f>
        <v/>
      </c>
      <c r="M40" s="32">
        <f>IF('Employee Master'!$B40="","",MAX(0,$C40-$D40-$E40-$G40-$H40-$I40-$J40-$K40-$L40))</f>
        <v/>
      </c>
      <c r="N40" s="32">
        <f>IF('Employee Master'!$B40="","",$D40+$E40+$M40+$J40+$K40+$L40)</f>
        <v/>
      </c>
      <c r="O40" s="32">
        <f>IF('Employee Master'!$B40="","",ROUND($N40/12,0))</f>
        <v/>
      </c>
      <c r="P40" s="32">
        <f>IF('Employee Master'!$B40="","",ROUND($F40*'Tax Rates'!$C$50,0))</f>
        <v/>
      </c>
      <c r="Q40" s="33">
        <f>IF('Employee Master'!$B40="","",IF($O40&lt;='Tax Rates'!$C$57,"Yes","No"))</f>
        <v/>
      </c>
      <c r="R40" s="32">
        <f>IF('Employee Master'!$B40="","",IF($Q40="Yes",ROUND($N40*'Tax Rates'!$C$55,0),0))</f>
        <v/>
      </c>
      <c r="S40" s="32">
        <f>IF('Employee Master'!$B40="","",IF($Q40="Yes",ROUND($N40*'Tax Rates'!$C$56,0),0))</f>
        <v/>
      </c>
      <c r="T40" s="32">
        <f>IF('Employee Master'!$B40="","",IFERROR(INDEX('Tax Rates'!$C$62:$C$77,MATCH(IF('Employee Master'!$H40="",Settings!$C$13,'Employee Master'!$H40),'Tax Rates'!$B$62:$B$77,0)),0))</f>
        <v/>
      </c>
      <c r="U40" s="32">
        <f>IF('Employee Master'!$B40="","",N('Employee Master'!$U40))</f>
        <v/>
      </c>
      <c r="V40" s="32">
        <f>IF('Employee Master'!$B40="","",ROUND($D40/12,0))</f>
        <v/>
      </c>
      <c r="W40" s="32">
        <f>IF('Employee Master'!$B40="","",ROUND($E40/12,0))</f>
        <v/>
      </c>
      <c r="X40" s="32">
        <f>IF('Employee Master'!$B40="","",ROUND($M40/12,0))</f>
        <v/>
      </c>
    </row>
    <row r="41">
      <c r="A41" s="34">
        <f>IF('Employee Master'!$B41="","",'Employee Master'!$B41)</f>
        <v/>
      </c>
      <c r="B41" s="34">
        <f>IF('Employee Master'!$B41="","",'Employee Master'!$C41)</f>
        <v/>
      </c>
      <c r="C41" s="35">
        <f>IF('Employee Master'!$B41="","",N('Employee Master'!$K41))</f>
        <v/>
      </c>
      <c r="D41" s="35">
        <f>IF('Employee Master'!$B41="","",ROUND($C41*N('Employee Master'!$L41),0))</f>
        <v/>
      </c>
      <c r="E41" s="35">
        <f>IF('Employee Master'!$B41="","",ROUND($D41*N('Employee Master'!$M41),0))</f>
        <v/>
      </c>
      <c r="F41" s="35">
        <f>IF('Employee Master'!$B41="","",IF('Employee Master'!$O41="No",$D41,MIN($D41,'Tax Rates'!$C$51*12)))</f>
        <v/>
      </c>
      <c r="G41" s="35">
        <f>IF('Employee Master'!$B41="","",ROUND($F41*'Tax Rates'!$C$50,0))</f>
        <v/>
      </c>
      <c r="H41" s="35">
        <f>IF('Employee Master'!$B41="","",ROUND($D41*N('Employee Master'!$N41),0))</f>
        <v/>
      </c>
      <c r="I41" s="35">
        <f>IF('Employee Master'!$B41="","",ROUND($D41*'Tax Rates'!$C$58,0))</f>
        <v/>
      </c>
      <c r="J41" s="35">
        <f>IF('Employee Master'!$B41="","",N('Employee Master'!$R41))</f>
        <v/>
      </c>
      <c r="K41" s="35">
        <f>IF('Employee Master'!$B41="","",N('Employee Master'!$S41))</f>
        <v/>
      </c>
      <c r="L41" s="35">
        <f>IF('Employee Master'!$B41="","",N('Employee Master'!$T41))</f>
        <v/>
      </c>
      <c r="M41" s="35">
        <f>IF('Employee Master'!$B41="","",MAX(0,$C41-$D41-$E41-$G41-$H41-$I41-$J41-$K41-$L41))</f>
        <v/>
      </c>
      <c r="N41" s="35">
        <f>IF('Employee Master'!$B41="","",$D41+$E41+$M41+$J41+$K41+$L41)</f>
        <v/>
      </c>
      <c r="O41" s="35">
        <f>IF('Employee Master'!$B41="","",ROUND($N41/12,0))</f>
        <v/>
      </c>
      <c r="P41" s="35">
        <f>IF('Employee Master'!$B41="","",ROUND($F41*'Tax Rates'!$C$50,0))</f>
        <v/>
      </c>
      <c r="Q41" s="36">
        <f>IF('Employee Master'!$B41="","",IF($O41&lt;='Tax Rates'!$C$57,"Yes","No"))</f>
        <v/>
      </c>
      <c r="R41" s="35">
        <f>IF('Employee Master'!$B41="","",IF($Q41="Yes",ROUND($N41*'Tax Rates'!$C$55,0),0))</f>
        <v/>
      </c>
      <c r="S41" s="35">
        <f>IF('Employee Master'!$B41="","",IF($Q41="Yes",ROUND($N41*'Tax Rates'!$C$56,0),0))</f>
        <v/>
      </c>
      <c r="T41" s="35">
        <f>IF('Employee Master'!$B41="","",IFERROR(INDEX('Tax Rates'!$C$62:$C$77,MATCH(IF('Employee Master'!$H41="",Settings!$C$13,'Employee Master'!$H41),'Tax Rates'!$B$62:$B$77,0)),0))</f>
        <v/>
      </c>
      <c r="U41" s="35">
        <f>IF('Employee Master'!$B41="","",N('Employee Master'!$U41))</f>
        <v/>
      </c>
      <c r="V41" s="35">
        <f>IF('Employee Master'!$B41="","",ROUND($D41/12,0))</f>
        <v/>
      </c>
      <c r="W41" s="35">
        <f>IF('Employee Master'!$B41="","",ROUND($E41/12,0))</f>
        <v/>
      </c>
      <c r="X41" s="35">
        <f>IF('Employee Master'!$B41="","",ROUND($M41/12,0))</f>
        <v/>
      </c>
    </row>
    <row r="42">
      <c r="A42" s="31">
        <f>IF('Employee Master'!$B42="","",'Employee Master'!$B42)</f>
        <v/>
      </c>
      <c r="B42" s="31">
        <f>IF('Employee Master'!$B42="","",'Employee Master'!$C42)</f>
        <v/>
      </c>
      <c r="C42" s="32">
        <f>IF('Employee Master'!$B42="","",N('Employee Master'!$K42))</f>
        <v/>
      </c>
      <c r="D42" s="32">
        <f>IF('Employee Master'!$B42="","",ROUND($C42*N('Employee Master'!$L42),0))</f>
        <v/>
      </c>
      <c r="E42" s="32">
        <f>IF('Employee Master'!$B42="","",ROUND($D42*N('Employee Master'!$M42),0))</f>
        <v/>
      </c>
      <c r="F42" s="32">
        <f>IF('Employee Master'!$B42="","",IF('Employee Master'!$O42="No",$D42,MIN($D42,'Tax Rates'!$C$51*12)))</f>
        <v/>
      </c>
      <c r="G42" s="32">
        <f>IF('Employee Master'!$B42="","",ROUND($F42*'Tax Rates'!$C$50,0))</f>
        <v/>
      </c>
      <c r="H42" s="32">
        <f>IF('Employee Master'!$B42="","",ROUND($D42*N('Employee Master'!$N42),0))</f>
        <v/>
      </c>
      <c r="I42" s="32">
        <f>IF('Employee Master'!$B42="","",ROUND($D42*'Tax Rates'!$C$58,0))</f>
        <v/>
      </c>
      <c r="J42" s="32">
        <f>IF('Employee Master'!$B42="","",N('Employee Master'!$R42))</f>
        <v/>
      </c>
      <c r="K42" s="32">
        <f>IF('Employee Master'!$B42="","",N('Employee Master'!$S42))</f>
        <v/>
      </c>
      <c r="L42" s="32">
        <f>IF('Employee Master'!$B42="","",N('Employee Master'!$T42))</f>
        <v/>
      </c>
      <c r="M42" s="32">
        <f>IF('Employee Master'!$B42="","",MAX(0,$C42-$D42-$E42-$G42-$H42-$I42-$J42-$K42-$L42))</f>
        <v/>
      </c>
      <c r="N42" s="32">
        <f>IF('Employee Master'!$B42="","",$D42+$E42+$M42+$J42+$K42+$L42)</f>
        <v/>
      </c>
      <c r="O42" s="32">
        <f>IF('Employee Master'!$B42="","",ROUND($N42/12,0))</f>
        <v/>
      </c>
      <c r="P42" s="32">
        <f>IF('Employee Master'!$B42="","",ROUND($F42*'Tax Rates'!$C$50,0))</f>
        <v/>
      </c>
      <c r="Q42" s="33">
        <f>IF('Employee Master'!$B42="","",IF($O42&lt;='Tax Rates'!$C$57,"Yes","No"))</f>
        <v/>
      </c>
      <c r="R42" s="32">
        <f>IF('Employee Master'!$B42="","",IF($Q42="Yes",ROUND($N42*'Tax Rates'!$C$55,0),0))</f>
        <v/>
      </c>
      <c r="S42" s="32">
        <f>IF('Employee Master'!$B42="","",IF($Q42="Yes",ROUND($N42*'Tax Rates'!$C$56,0),0))</f>
        <v/>
      </c>
      <c r="T42" s="32">
        <f>IF('Employee Master'!$B42="","",IFERROR(INDEX('Tax Rates'!$C$62:$C$77,MATCH(IF('Employee Master'!$H42="",Settings!$C$13,'Employee Master'!$H42),'Tax Rates'!$B$62:$B$77,0)),0))</f>
        <v/>
      </c>
      <c r="U42" s="32">
        <f>IF('Employee Master'!$B42="","",N('Employee Master'!$U42))</f>
        <v/>
      </c>
      <c r="V42" s="32">
        <f>IF('Employee Master'!$B42="","",ROUND($D42/12,0))</f>
        <v/>
      </c>
      <c r="W42" s="32">
        <f>IF('Employee Master'!$B42="","",ROUND($E42/12,0))</f>
        <v/>
      </c>
      <c r="X42" s="32">
        <f>IF('Employee Master'!$B42="","",ROUND($M42/12,0))</f>
        <v/>
      </c>
    </row>
    <row r="43">
      <c r="A43" s="34">
        <f>IF('Employee Master'!$B43="","",'Employee Master'!$B43)</f>
        <v/>
      </c>
      <c r="B43" s="34">
        <f>IF('Employee Master'!$B43="","",'Employee Master'!$C43)</f>
        <v/>
      </c>
      <c r="C43" s="35">
        <f>IF('Employee Master'!$B43="","",N('Employee Master'!$K43))</f>
        <v/>
      </c>
      <c r="D43" s="35">
        <f>IF('Employee Master'!$B43="","",ROUND($C43*N('Employee Master'!$L43),0))</f>
        <v/>
      </c>
      <c r="E43" s="35">
        <f>IF('Employee Master'!$B43="","",ROUND($D43*N('Employee Master'!$M43),0))</f>
        <v/>
      </c>
      <c r="F43" s="35">
        <f>IF('Employee Master'!$B43="","",IF('Employee Master'!$O43="No",$D43,MIN($D43,'Tax Rates'!$C$51*12)))</f>
        <v/>
      </c>
      <c r="G43" s="35">
        <f>IF('Employee Master'!$B43="","",ROUND($F43*'Tax Rates'!$C$50,0))</f>
        <v/>
      </c>
      <c r="H43" s="35">
        <f>IF('Employee Master'!$B43="","",ROUND($D43*N('Employee Master'!$N43),0))</f>
        <v/>
      </c>
      <c r="I43" s="35">
        <f>IF('Employee Master'!$B43="","",ROUND($D43*'Tax Rates'!$C$58,0))</f>
        <v/>
      </c>
      <c r="J43" s="35">
        <f>IF('Employee Master'!$B43="","",N('Employee Master'!$R43))</f>
        <v/>
      </c>
      <c r="K43" s="35">
        <f>IF('Employee Master'!$B43="","",N('Employee Master'!$S43))</f>
        <v/>
      </c>
      <c r="L43" s="35">
        <f>IF('Employee Master'!$B43="","",N('Employee Master'!$T43))</f>
        <v/>
      </c>
      <c r="M43" s="35">
        <f>IF('Employee Master'!$B43="","",MAX(0,$C43-$D43-$E43-$G43-$H43-$I43-$J43-$K43-$L43))</f>
        <v/>
      </c>
      <c r="N43" s="35">
        <f>IF('Employee Master'!$B43="","",$D43+$E43+$M43+$J43+$K43+$L43)</f>
        <v/>
      </c>
      <c r="O43" s="35">
        <f>IF('Employee Master'!$B43="","",ROUND($N43/12,0))</f>
        <v/>
      </c>
      <c r="P43" s="35">
        <f>IF('Employee Master'!$B43="","",ROUND($F43*'Tax Rates'!$C$50,0))</f>
        <v/>
      </c>
      <c r="Q43" s="36">
        <f>IF('Employee Master'!$B43="","",IF($O43&lt;='Tax Rates'!$C$57,"Yes","No"))</f>
        <v/>
      </c>
      <c r="R43" s="35">
        <f>IF('Employee Master'!$B43="","",IF($Q43="Yes",ROUND($N43*'Tax Rates'!$C$55,0),0))</f>
        <v/>
      </c>
      <c r="S43" s="35">
        <f>IF('Employee Master'!$B43="","",IF($Q43="Yes",ROUND($N43*'Tax Rates'!$C$56,0),0))</f>
        <v/>
      </c>
      <c r="T43" s="35">
        <f>IF('Employee Master'!$B43="","",IFERROR(INDEX('Tax Rates'!$C$62:$C$77,MATCH(IF('Employee Master'!$H43="",Settings!$C$13,'Employee Master'!$H43),'Tax Rates'!$B$62:$B$77,0)),0))</f>
        <v/>
      </c>
      <c r="U43" s="35">
        <f>IF('Employee Master'!$B43="","",N('Employee Master'!$U43))</f>
        <v/>
      </c>
      <c r="V43" s="35">
        <f>IF('Employee Master'!$B43="","",ROUND($D43/12,0))</f>
        <v/>
      </c>
      <c r="W43" s="35">
        <f>IF('Employee Master'!$B43="","",ROUND($E43/12,0))</f>
        <v/>
      </c>
      <c r="X43" s="35">
        <f>IF('Employee Master'!$B43="","",ROUND($M43/12,0))</f>
        <v/>
      </c>
    </row>
    <row r="44">
      <c r="A44" s="31">
        <f>IF('Employee Master'!$B44="","",'Employee Master'!$B44)</f>
        <v/>
      </c>
      <c r="B44" s="31">
        <f>IF('Employee Master'!$B44="","",'Employee Master'!$C44)</f>
        <v/>
      </c>
      <c r="C44" s="32">
        <f>IF('Employee Master'!$B44="","",N('Employee Master'!$K44))</f>
        <v/>
      </c>
      <c r="D44" s="32">
        <f>IF('Employee Master'!$B44="","",ROUND($C44*N('Employee Master'!$L44),0))</f>
        <v/>
      </c>
      <c r="E44" s="32">
        <f>IF('Employee Master'!$B44="","",ROUND($D44*N('Employee Master'!$M44),0))</f>
        <v/>
      </c>
      <c r="F44" s="32">
        <f>IF('Employee Master'!$B44="","",IF('Employee Master'!$O44="No",$D44,MIN($D44,'Tax Rates'!$C$51*12)))</f>
        <v/>
      </c>
      <c r="G44" s="32">
        <f>IF('Employee Master'!$B44="","",ROUND($F44*'Tax Rates'!$C$50,0))</f>
        <v/>
      </c>
      <c r="H44" s="32">
        <f>IF('Employee Master'!$B44="","",ROUND($D44*N('Employee Master'!$N44),0))</f>
        <v/>
      </c>
      <c r="I44" s="32">
        <f>IF('Employee Master'!$B44="","",ROUND($D44*'Tax Rates'!$C$58,0))</f>
        <v/>
      </c>
      <c r="J44" s="32">
        <f>IF('Employee Master'!$B44="","",N('Employee Master'!$R44))</f>
        <v/>
      </c>
      <c r="K44" s="32">
        <f>IF('Employee Master'!$B44="","",N('Employee Master'!$S44))</f>
        <v/>
      </c>
      <c r="L44" s="32">
        <f>IF('Employee Master'!$B44="","",N('Employee Master'!$T44))</f>
        <v/>
      </c>
      <c r="M44" s="32">
        <f>IF('Employee Master'!$B44="","",MAX(0,$C44-$D44-$E44-$G44-$H44-$I44-$J44-$K44-$L44))</f>
        <v/>
      </c>
      <c r="N44" s="32">
        <f>IF('Employee Master'!$B44="","",$D44+$E44+$M44+$J44+$K44+$L44)</f>
        <v/>
      </c>
      <c r="O44" s="32">
        <f>IF('Employee Master'!$B44="","",ROUND($N44/12,0))</f>
        <v/>
      </c>
      <c r="P44" s="32">
        <f>IF('Employee Master'!$B44="","",ROUND($F44*'Tax Rates'!$C$50,0))</f>
        <v/>
      </c>
      <c r="Q44" s="33">
        <f>IF('Employee Master'!$B44="","",IF($O44&lt;='Tax Rates'!$C$57,"Yes","No"))</f>
        <v/>
      </c>
      <c r="R44" s="32">
        <f>IF('Employee Master'!$B44="","",IF($Q44="Yes",ROUND($N44*'Tax Rates'!$C$55,0),0))</f>
        <v/>
      </c>
      <c r="S44" s="32">
        <f>IF('Employee Master'!$B44="","",IF($Q44="Yes",ROUND($N44*'Tax Rates'!$C$56,0),0))</f>
        <v/>
      </c>
      <c r="T44" s="32">
        <f>IF('Employee Master'!$B44="","",IFERROR(INDEX('Tax Rates'!$C$62:$C$77,MATCH(IF('Employee Master'!$H44="",Settings!$C$13,'Employee Master'!$H44),'Tax Rates'!$B$62:$B$77,0)),0))</f>
        <v/>
      </c>
      <c r="U44" s="32">
        <f>IF('Employee Master'!$B44="","",N('Employee Master'!$U44))</f>
        <v/>
      </c>
      <c r="V44" s="32">
        <f>IF('Employee Master'!$B44="","",ROUND($D44/12,0))</f>
        <v/>
      </c>
      <c r="W44" s="32">
        <f>IF('Employee Master'!$B44="","",ROUND($E44/12,0))</f>
        <v/>
      </c>
      <c r="X44" s="32">
        <f>IF('Employee Master'!$B44="","",ROUND($M44/12,0))</f>
        <v/>
      </c>
    </row>
    <row r="45">
      <c r="A45" s="34">
        <f>IF('Employee Master'!$B45="","",'Employee Master'!$B45)</f>
        <v/>
      </c>
      <c r="B45" s="34">
        <f>IF('Employee Master'!$B45="","",'Employee Master'!$C45)</f>
        <v/>
      </c>
      <c r="C45" s="35">
        <f>IF('Employee Master'!$B45="","",N('Employee Master'!$K45))</f>
        <v/>
      </c>
      <c r="D45" s="35">
        <f>IF('Employee Master'!$B45="","",ROUND($C45*N('Employee Master'!$L45),0))</f>
        <v/>
      </c>
      <c r="E45" s="35">
        <f>IF('Employee Master'!$B45="","",ROUND($D45*N('Employee Master'!$M45),0))</f>
        <v/>
      </c>
      <c r="F45" s="35">
        <f>IF('Employee Master'!$B45="","",IF('Employee Master'!$O45="No",$D45,MIN($D45,'Tax Rates'!$C$51*12)))</f>
        <v/>
      </c>
      <c r="G45" s="35">
        <f>IF('Employee Master'!$B45="","",ROUND($F45*'Tax Rates'!$C$50,0))</f>
        <v/>
      </c>
      <c r="H45" s="35">
        <f>IF('Employee Master'!$B45="","",ROUND($D45*N('Employee Master'!$N45),0))</f>
        <v/>
      </c>
      <c r="I45" s="35">
        <f>IF('Employee Master'!$B45="","",ROUND($D45*'Tax Rates'!$C$58,0))</f>
        <v/>
      </c>
      <c r="J45" s="35">
        <f>IF('Employee Master'!$B45="","",N('Employee Master'!$R45))</f>
        <v/>
      </c>
      <c r="K45" s="35">
        <f>IF('Employee Master'!$B45="","",N('Employee Master'!$S45))</f>
        <v/>
      </c>
      <c r="L45" s="35">
        <f>IF('Employee Master'!$B45="","",N('Employee Master'!$T45))</f>
        <v/>
      </c>
      <c r="M45" s="35">
        <f>IF('Employee Master'!$B45="","",MAX(0,$C45-$D45-$E45-$G45-$H45-$I45-$J45-$K45-$L45))</f>
        <v/>
      </c>
      <c r="N45" s="35">
        <f>IF('Employee Master'!$B45="","",$D45+$E45+$M45+$J45+$K45+$L45)</f>
        <v/>
      </c>
      <c r="O45" s="35">
        <f>IF('Employee Master'!$B45="","",ROUND($N45/12,0))</f>
        <v/>
      </c>
      <c r="P45" s="35">
        <f>IF('Employee Master'!$B45="","",ROUND($F45*'Tax Rates'!$C$50,0))</f>
        <v/>
      </c>
      <c r="Q45" s="36">
        <f>IF('Employee Master'!$B45="","",IF($O45&lt;='Tax Rates'!$C$57,"Yes","No"))</f>
        <v/>
      </c>
      <c r="R45" s="35">
        <f>IF('Employee Master'!$B45="","",IF($Q45="Yes",ROUND($N45*'Tax Rates'!$C$55,0),0))</f>
        <v/>
      </c>
      <c r="S45" s="35">
        <f>IF('Employee Master'!$B45="","",IF($Q45="Yes",ROUND($N45*'Tax Rates'!$C$56,0),0))</f>
        <v/>
      </c>
      <c r="T45" s="35">
        <f>IF('Employee Master'!$B45="","",IFERROR(INDEX('Tax Rates'!$C$62:$C$77,MATCH(IF('Employee Master'!$H45="",Settings!$C$13,'Employee Master'!$H45),'Tax Rates'!$B$62:$B$77,0)),0))</f>
        <v/>
      </c>
      <c r="U45" s="35">
        <f>IF('Employee Master'!$B45="","",N('Employee Master'!$U45))</f>
        <v/>
      </c>
      <c r="V45" s="35">
        <f>IF('Employee Master'!$B45="","",ROUND($D45/12,0))</f>
        <v/>
      </c>
      <c r="W45" s="35">
        <f>IF('Employee Master'!$B45="","",ROUND($E45/12,0))</f>
        <v/>
      </c>
      <c r="X45" s="35">
        <f>IF('Employee Master'!$B45="","",ROUND($M45/12,0))</f>
        <v/>
      </c>
    </row>
    <row r="46">
      <c r="A46" s="31">
        <f>IF('Employee Master'!$B46="","",'Employee Master'!$B46)</f>
        <v/>
      </c>
      <c r="B46" s="31">
        <f>IF('Employee Master'!$B46="","",'Employee Master'!$C46)</f>
        <v/>
      </c>
      <c r="C46" s="32">
        <f>IF('Employee Master'!$B46="","",N('Employee Master'!$K46))</f>
        <v/>
      </c>
      <c r="D46" s="32">
        <f>IF('Employee Master'!$B46="","",ROUND($C46*N('Employee Master'!$L46),0))</f>
        <v/>
      </c>
      <c r="E46" s="32">
        <f>IF('Employee Master'!$B46="","",ROUND($D46*N('Employee Master'!$M46),0))</f>
        <v/>
      </c>
      <c r="F46" s="32">
        <f>IF('Employee Master'!$B46="","",IF('Employee Master'!$O46="No",$D46,MIN($D46,'Tax Rates'!$C$51*12)))</f>
        <v/>
      </c>
      <c r="G46" s="32">
        <f>IF('Employee Master'!$B46="","",ROUND($F46*'Tax Rates'!$C$50,0))</f>
        <v/>
      </c>
      <c r="H46" s="32">
        <f>IF('Employee Master'!$B46="","",ROUND($D46*N('Employee Master'!$N46),0))</f>
        <v/>
      </c>
      <c r="I46" s="32">
        <f>IF('Employee Master'!$B46="","",ROUND($D46*'Tax Rates'!$C$58,0))</f>
        <v/>
      </c>
      <c r="J46" s="32">
        <f>IF('Employee Master'!$B46="","",N('Employee Master'!$R46))</f>
        <v/>
      </c>
      <c r="K46" s="32">
        <f>IF('Employee Master'!$B46="","",N('Employee Master'!$S46))</f>
        <v/>
      </c>
      <c r="L46" s="32">
        <f>IF('Employee Master'!$B46="","",N('Employee Master'!$T46))</f>
        <v/>
      </c>
      <c r="M46" s="32">
        <f>IF('Employee Master'!$B46="","",MAX(0,$C46-$D46-$E46-$G46-$H46-$I46-$J46-$K46-$L46))</f>
        <v/>
      </c>
      <c r="N46" s="32">
        <f>IF('Employee Master'!$B46="","",$D46+$E46+$M46+$J46+$K46+$L46)</f>
        <v/>
      </c>
      <c r="O46" s="32">
        <f>IF('Employee Master'!$B46="","",ROUND($N46/12,0))</f>
        <v/>
      </c>
      <c r="P46" s="32">
        <f>IF('Employee Master'!$B46="","",ROUND($F46*'Tax Rates'!$C$50,0))</f>
        <v/>
      </c>
      <c r="Q46" s="33">
        <f>IF('Employee Master'!$B46="","",IF($O46&lt;='Tax Rates'!$C$57,"Yes","No"))</f>
        <v/>
      </c>
      <c r="R46" s="32">
        <f>IF('Employee Master'!$B46="","",IF($Q46="Yes",ROUND($N46*'Tax Rates'!$C$55,0),0))</f>
        <v/>
      </c>
      <c r="S46" s="32">
        <f>IF('Employee Master'!$B46="","",IF($Q46="Yes",ROUND($N46*'Tax Rates'!$C$56,0),0))</f>
        <v/>
      </c>
      <c r="T46" s="32">
        <f>IF('Employee Master'!$B46="","",IFERROR(INDEX('Tax Rates'!$C$62:$C$77,MATCH(IF('Employee Master'!$H46="",Settings!$C$13,'Employee Master'!$H46),'Tax Rates'!$B$62:$B$77,0)),0))</f>
        <v/>
      </c>
      <c r="U46" s="32">
        <f>IF('Employee Master'!$B46="","",N('Employee Master'!$U46))</f>
        <v/>
      </c>
      <c r="V46" s="32">
        <f>IF('Employee Master'!$B46="","",ROUND($D46/12,0))</f>
        <v/>
      </c>
      <c r="W46" s="32">
        <f>IF('Employee Master'!$B46="","",ROUND($E46/12,0))</f>
        <v/>
      </c>
      <c r="X46" s="32">
        <f>IF('Employee Master'!$B46="","",ROUND($M46/12,0))</f>
        <v/>
      </c>
    </row>
    <row r="47">
      <c r="A47" s="34">
        <f>IF('Employee Master'!$B47="","",'Employee Master'!$B47)</f>
        <v/>
      </c>
      <c r="B47" s="34">
        <f>IF('Employee Master'!$B47="","",'Employee Master'!$C47)</f>
        <v/>
      </c>
      <c r="C47" s="35">
        <f>IF('Employee Master'!$B47="","",N('Employee Master'!$K47))</f>
        <v/>
      </c>
      <c r="D47" s="35">
        <f>IF('Employee Master'!$B47="","",ROUND($C47*N('Employee Master'!$L47),0))</f>
        <v/>
      </c>
      <c r="E47" s="35">
        <f>IF('Employee Master'!$B47="","",ROUND($D47*N('Employee Master'!$M47),0))</f>
        <v/>
      </c>
      <c r="F47" s="35">
        <f>IF('Employee Master'!$B47="","",IF('Employee Master'!$O47="No",$D47,MIN($D47,'Tax Rates'!$C$51*12)))</f>
        <v/>
      </c>
      <c r="G47" s="35">
        <f>IF('Employee Master'!$B47="","",ROUND($F47*'Tax Rates'!$C$50,0))</f>
        <v/>
      </c>
      <c r="H47" s="35">
        <f>IF('Employee Master'!$B47="","",ROUND($D47*N('Employee Master'!$N47),0))</f>
        <v/>
      </c>
      <c r="I47" s="35">
        <f>IF('Employee Master'!$B47="","",ROUND($D47*'Tax Rates'!$C$58,0))</f>
        <v/>
      </c>
      <c r="J47" s="35">
        <f>IF('Employee Master'!$B47="","",N('Employee Master'!$R47))</f>
        <v/>
      </c>
      <c r="K47" s="35">
        <f>IF('Employee Master'!$B47="","",N('Employee Master'!$S47))</f>
        <v/>
      </c>
      <c r="L47" s="35">
        <f>IF('Employee Master'!$B47="","",N('Employee Master'!$T47))</f>
        <v/>
      </c>
      <c r="M47" s="35">
        <f>IF('Employee Master'!$B47="","",MAX(0,$C47-$D47-$E47-$G47-$H47-$I47-$J47-$K47-$L47))</f>
        <v/>
      </c>
      <c r="N47" s="35">
        <f>IF('Employee Master'!$B47="","",$D47+$E47+$M47+$J47+$K47+$L47)</f>
        <v/>
      </c>
      <c r="O47" s="35">
        <f>IF('Employee Master'!$B47="","",ROUND($N47/12,0))</f>
        <v/>
      </c>
      <c r="P47" s="35">
        <f>IF('Employee Master'!$B47="","",ROUND($F47*'Tax Rates'!$C$50,0))</f>
        <v/>
      </c>
      <c r="Q47" s="36">
        <f>IF('Employee Master'!$B47="","",IF($O47&lt;='Tax Rates'!$C$57,"Yes","No"))</f>
        <v/>
      </c>
      <c r="R47" s="35">
        <f>IF('Employee Master'!$B47="","",IF($Q47="Yes",ROUND($N47*'Tax Rates'!$C$55,0),0))</f>
        <v/>
      </c>
      <c r="S47" s="35">
        <f>IF('Employee Master'!$B47="","",IF($Q47="Yes",ROUND($N47*'Tax Rates'!$C$56,0),0))</f>
        <v/>
      </c>
      <c r="T47" s="35">
        <f>IF('Employee Master'!$B47="","",IFERROR(INDEX('Tax Rates'!$C$62:$C$77,MATCH(IF('Employee Master'!$H47="",Settings!$C$13,'Employee Master'!$H47),'Tax Rates'!$B$62:$B$77,0)),0))</f>
        <v/>
      </c>
      <c r="U47" s="35">
        <f>IF('Employee Master'!$B47="","",N('Employee Master'!$U47))</f>
        <v/>
      </c>
      <c r="V47" s="35">
        <f>IF('Employee Master'!$B47="","",ROUND($D47/12,0))</f>
        <v/>
      </c>
      <c r="W47" s="35">
        <f>IF('Employee Master'!$B47="","",ROUND($E47/12,0))</f>
        <v/>
      </c>
      <c r="X47" s="35">
        <f>IF('Employee Master'!$B47="","",ROUND($M47/12,0))</f>
        <v/>
      </c>
    </row>
    <row r="48">
      <c r="A48" s="31">
        <f>IF('Employee Master'!$B48="","",'Employee Master'!$B48)</f>
        <v/>
      </c>
      <c r="B48" s="31">
        <f>IF('Employee Master'!$B48="","",'Employee Master'!$C48)</f>
        <v/>
      </c>
      <c r="C48" s="32">
        <f>IF('Employee Master'!$B48="","",N('Employee Master'!$K48))</f>
        <v/>
      </c>
      <c r="D48" s="32">
        <f>IF('Employee Master'!$B48="","",ROUND($C48*N('Employee Master'!$L48),0))</f>
        <v/>
      </c>
      <c r="E48" s="32">
        <f>IF('Employee Master'!$B48="","",ROUND($D48*N('Employee Master'!$M48),0))</f>
        <v/>
      </c>
      <c r="F48" s="32">
        <f>IF('Employee Master'!$B48="","",IF('Employee Master'!$O48="No",$D48,MIN($D48,'Tax Rates'!$C$51*12)))</f>
        <v/>
      </c>
      <c r="G48" s="32">
        <f>IF('Employee Master'!$B48="","",ROUND($F48*'Tax Rates'!$C$50,0))</f>
        <v/>
      </c>
      <c r="H48" s="32">
        <f>IF('Employee Master'!$B48="","",ROUND($D48*N('Employee Master'!$N48),0))</f>
        <v/>
      </c>
      <c r="I48" s="32">
        <f>IF('Employee Master'!$B48="","",ROUND($D48*'Tax Rates'!$C$58,0))</f>
        <v/>
      </c>
      <c r="J48" s="32">
        <f>IF('Employee Master'!$B48="","",N('Employee Master'!$R48))</f>
        <v/>
      </c>
      <c r="K48" s="32">
        <f>IF('Employee Master'!$B48="","",N('Employee Master'!$S48))</f>
        <v/>
      </c>
      <c r="L48" s="32">
        <f>IF('Employee Master'!$B48="","",N('Employee Master'!$T48))</f>
        <v/>
      </c>
      <c r="M48" s="32">
        <f>IF('Employee Master'!$B48="","",MAX(0,$C48-$D48-$E48-$G48-$H48-$I48-$J48-$K48-$L48))</f>
        <v/>
      </c>
      <c r="N48" s="32">
        <f>IF('Employee Master'!$B48="","",$D48+$E48+$M48+$J48+$K48+$L48)</f>
        <v/>
      </c>
      <c r="O48" s="32">
        <f>IF('Employee Master'!$B48="","",ROUND($N48/12,0))</f>
        <v/>
      </c>
      <c r="P48" s="32">
        <f>IF('Employee Master'!$B48="","",ROUND($F48*'Tax Rates'!$C$50,0))</f>
        <v/>
      </c>
      <c r="Q48" s="33">
        <f>IF('Employee Master'!$B48="","",IF($O48&lt;='Tax Rates'!$C$57,"Yes","No"))</f>
        <v/>
      </c>
      <c r="R48" s="32">
        <f>IF('Employee Master'!$B48="","",IF($Q48="Yes",ROUND($N48*'Tax Rates'!$C$55,0),0))</f>
        <v/>
      </c>
      <c r="S48" s="32">
        <f>IF('Employee Master'!$B48="","",IF($Q48="Yes",ROUND($N48*'Tax Rates'!$C$56,0),0))</f>
        <v/>
      </c>
      <c r="T48" s="32">
        <f>IF('Employee Master'!$B48="","",IFERROR(INDEX('Tax Rates'!$C$62:$C$77,MATCH(IF('Employee Master'!$H48="",Settings!$C$13,'Employee Master'!$H48),'Tax Rates'!$B$62:$B$77,0)),0))</f>
        <v/>
      </c>
      <c r="U48" s="32">
        <f>IF('Employee Master'!$B48="","",N('Employee Master'!$U48))</f>
        <v/>
      </c>
      <c r="V48" s="32">
        <f>IF('Employee Master'!$B48="","",ROUND($D48/12,0))</f>
        <v/>
      </c>
      <c r="W48" s="32">
        <f>IF('Employee Master'!$B48="","",ROUND($E48/12,0))</f>
        <v/>
      </c>
      <c r="X48" s="32">
        <f>IF('Employee Master'!$B48="","",ROUND($M48/12,0))</f>
        <v/>
      </c>
    </row>
    <row r="49">
      <c r="A49" s="34">
        <f>IF('Employee Master'!$B49="","",'Employee Master'!$B49)</f>
        <v/>
      </c>
      <c r="B49" s="34">
        <f>IF('Employee Master'!$B49="","",'Employee Master'!$C49)</f>
        <v/>
      </c>
      <c r="C49" s="35">
        <f>IF('Employee Master'!$B49="","",N('Employee Master'!$K49))</f>
        <v/>
      </c>
      <c r="D49" s="35">
        <f>IF('Employee Master'!$B49="","",ROUND($C49*N('Employee Master'!$L49),0))</f>
        <v/>
      </c>
      <c r="E49" s="35">
        <f>IF('Employee Master'!$B49="","",ROUND($D49*N('Employee Master'!$M49),0))</f>
        <v/>
      </c>
      <c r="F49" s="35">
        <f>IF('Employee Master'!$B49="","",IF('Employee Master'!$O49="No",$D49,MIN($D49,'Tax Rates'!$C$51*12)))</f>
        <v/>
      </c>
      <c r="G49" s="35">
        <f>IF('Employee Master'!$B49="","",ROUND($F49*'Tax Rates'!$C$50,0))</f>
        <v/>
      </c>
      <c r="H49" s="35">
        <f>IF('Employee Master'!$B49="","",ROUND($D49*N('Employee Master'!$N49),0))</f>
        <v/>
      </c>
      <c r="I49" s="35">
        <f>IF('Employee Master'!$B49="","",ROUND($D49*'Tax Rates'!$C$58,0))</f>
        <v/>
      </c>
      <c r="J49" s="35">
        <f>IF('Employee Master'!$B49="","",N('Employee Master'!$R49))</f>
        <v/>
      </c>
      <c r="K49" s="35">
        <f>IF('Employee Master'!$B49="","",N('Employee Master'!$S49))</f>
        <v/>
      </c>
      <c r="L49" s="35">
        <f>IF('Employee Master'!$B49="","",N('Employee Master'!$T49))</f>
        <v/>
      </c>
      <c r="M49" s="35">
        <f>IF('Employee Master'!$B49="","",MAX(0,$C49-$D49-$E49-$G49-$H49-$I49-$J49-$K49-$L49))</f>
        <v/>
      </c>
      <c r="N49" s="35">
        <f>IF('Employee Master'!$B49="","",$D49+$E49+$M49+$J49+$K49+$L49)</f>
        <v/>
      </c>
      <c r="O49" s="35">
        <f>IF('Employee Master'!$B49="","",ROUND($N49/12,0))</f>
        <v/>
      </c>
      <c r="P49" s="35">
        <f>IF('Employee Master'!$B49="","",ROUND($F49*'Tax Rates'!$C$50,0))</f>
        <v/>
      </c>
      <c r="Q49" s="36">
        <f>IF('Employee Master'!$B49="","",IF($O49&lt;='Tax Rates'!$C$57,"Yes","No"))</f>
        <v/>
      </c>
      <c r="R49" s="35">
        <f>IF('Employee Master'!$B49="","",IF($Q49="Yes",ROUND($N49*'Tax Rates'!$C$55,0),0))</f>
        <v/>
      </c>
      <c r="S49" s="35">
        <f>IF('Employee Master'!$B49="","",IF($Q49="Yes",ROUND($N49*'Tax Rates'!$C$56,0),0))</f>
        <v/>
      </c>
      <c r="T49" s="35">
        <f>IF('Employee Master'!$B49="","",IFERROR(INDEX('Tax Rates'!$C$62:$C$77,MATCH(IF('Employee Master'!$H49="",Settings!$C$13,'Employee Master'!$H49),'Tax Rates'!$B$62:$B$77,0)),0))</f>
        <v/>
      </c>
      <c r="U49" s="35">
        <f>IF('Employee Master'!$B49="","",N('Employee Master'!$U49))</f>
        <v/>
      </c>
      <c r="V49" s="35">
        <f>IF('Employee Master'!$B49="","",ROUND($D49/12,0))</f>
        <v/>
      </c>
      <c r="W49" s="35">
        <f>IF('Employee Master'!$B49="","",ROUND($E49/12,0))</f>
        <v/>
      </c>
      <c r="X49" s="35">
        <f>IF('Employee Master'!$B49="","",ROUND($M49/12,0))</f>
        <v/>
      </c>
    </row>
    <row r="50">
      <c r="A50" s="31">
        <f>IF('Employee Master'!$B50="","",'Employee Master'!$B50)</f>
        <v/>
      </c>
      <c r="B50" s="31">
        <f>IF('Employee Master'!$B50="","",'Employee Master'!$C50)</f>
        <v/>
      </c>
      <c r="C50" s="32">
        <f>IF('Employee Master'!$B50="","",N('Employee Master'!$K50))</f>
        <v/>
      </c>
      <c r="D50" s="32">
        <f>IF('Employee Master'!$B50="","",ROUND($C50*N('Employee Master'!$L50),0))</f>
        <v/>
      </c>
      <c r="E50" s="32">
        <f>IF('Employee Master'!$B50="","",ROUND($D50*N('Employee Master'!$M50),0))</f>
        <v/>
      </c>
      <c r="F50" s="32">
        <f>IF('Employee Master'!$B50="","",IF('Employee Master'!$O50="No",$D50,MIN($D50,'Tax Rates'!$C$51*12)))</f>
        <v/>
      </c>
      <c r="G50" s="32">
        <f>IF('Employee Master'!$B50="","",ROUND($F50*'Tax Rates'!$C$50,0))</f>
        <v/>
      </c>
      <c r="H50" s="32">
        <f>IF('Employee Master'!$B50="","",ROUND($D50*N('Employee Master'!$N50),0))</f>
        <v/>
      </c>
      <c r="I50" s="32">
        <f>IF('Employee Master'!$B50="","",ROUND($D50*'Tax Rates'!$C$58,0))</f>
        <v/>
      </c>
      <c r="J50" s="32">
        <f>IF('Employee Master'!$B50="","",N('Employee Master'!$R50))</f>
        <v/>
      </c>
      <c r="K50" s="32">
        <f>IF('Employee Master'!$B50="","",N('Employee Master'!$S50))</f>
        <v/>
      </c>
      <c r="L50" s="32">
        <f>IF('Employee Master'!$B50="","",N('Employee Master'!$T50))</f>
        <v/>
      </c>
      <c r="M50" s="32">
        <f>IF('Employee Master'!$B50="","",MAX(0,$C50-$D50-$E50-$G50-$H50-$I50-$J50-$K50-$L50))</f>
        <v/>
      </c>
      <c r="N50" s="32">
        <f>IF('Employee Master'!$B50="","",$D50+$E50+$M50+$J50+$K50+$L50)</f>
        <v/>
      </c>
      <c r="O50" s="32">
        <f>IF('Employee Master'!$B50="","",ROUND($N50/12,0))</f>
        <v/>
      </c>
      <c r="P50" s="32">
        <f>IF('Employee Master'!$B50="","",ROUND($F50*'Tax Rates'!$C$50,0))</f>
        <v/>
      </c>
      <c r="Q50" s="33">
        <f>IF('Employee Master'!$B50="","",IF($O50&lt;='Tax Rates'!$C$57,"Yes","No"))</f>
        <v/>
      </c>
      <c r="R50" s="32">
        <f>IF('Employee Master'!$B50="","",IF($Q50="Yes",ROUND($N50*'Tax Rates'!$C$55,0),0))</f>
        <v/>
      </c>
      <c r="S50" s="32">
        <f>IF('Employee Master'!$B50="","",IF($Q50="Yes",ROUND($N50*'Tax Rates'!$C$56,0),0))</f>
        <v/>
      </c>
      <c r="T50" s="32">
        <f>IF('Employee Master'!$B50="","",IFERROR(INDEX('Tax Rates'!$C$62:$C$77,MATCH(IF('Employee Master'!$H50="",Settings!$C$13,'Employee Master'!$H50),'Tax Rates'!$B$62:$B$77,0)),0))</f>
        <v/>
      </c>
      <c r="U50" s="32">
        <f>IF('Employee Master'!$B50="","",N('Employee Master'!$U50))</f>
        <v/>
      </c>
      <c r="V50" s="32">
        <f>IF('Employee Master'!$B50="","",ROUND($D50/12,0))</f>
        <v/>
      </c>
      <c r="W50" s="32">
        <f>IF('Employee Master'!$B50="","",ROUND($E50/12,0))</f>
        <v/>
      </c>
      <c r="X50" s="32">
        <f>IF('Employee Master'!$B50="","",ROUND($M50/12,0))</f>
        <v/>
      </c>
    </row>
    <row r="51">
      <c r="A51" s="34">
        <f>IF('Employee Master'!$B51="","",'Employee Master'!$B51)</f>
        <v/>
      </c>
      <c r="B51" s="34">
        <f>IF('Employee Master'!$B51="","",'Employee Master'!$C51)</f>
        <v/>
      </c>
      <c r="C51" s="35">
        <f>IF('Employee Master'!$B51="","",N('Employee Master'!$K51))</f>
        <v/>
      </c>
      <c r="D51" s="35">
        <f>IF('Employee Master'!$B51="","",ROUND($C51*N('Employee Master'!$L51),0))</f>
        <v/>
      </c>
      <c r="E51" s="35">
        <f>IF('Employee Master'!$B51="","",ROUND($D51*N('Employee Master'!$M51),0))</f>
        <v/>
      </c>
      <c r="F51" s="35">
        <f>IF('Employee Master'!$B51="","",IF('Employee Master'!$O51="No",$D51,MIN($D51,'Tax Rates'!$C$51*12)))</f>
        <v/>
      </c>
      <c r="G51" s="35">
        <f>IF('Employee Master'!$B51="","",ROUND($F51*'Tax Rates'!$C$50,0))</f>
        <v/>
      </c>
      <c r="H51" s="35">
        <f>IF('Employee Master'!$B51="","",ROUND($D51*N('Employee Master'!$N51),0))</f>
        <v/>
      </c>
      <c r="I51" s="35">
        <f>IF('Employee Master'!$B51="","",ROUND($D51*'Tax Rates'!$C$58,0))</f>
        <v/>
      </c>
      <c r="J51" s="35">
        <f>IF('Employee Master'!$B51="","",N('Employee Master'!$R51))</f>
        <v/>
      </c>
      <c r="K51" s="35">
        <f>IF('Employee Master'!$B51="","",N('Employee Master'!$S51))</f>
        <v/>
      </c>
      <c r="L51" s="35">
        <f>IF('Employee Master'!$B51="","",N('Employee Master'!$T51))</f>
        <v/>
      </c>
      <c r="M51" s="35">
        <f>IF('Employee Master'!$B51="","",MAX(0,$C51-$D51-$E51-$G51-$H51-$I51-$J51-$K51-$L51))</f>
        <v/>
      </c>
      <c r="N51" s="35">
        <f>IF('Employee Master'!$B51="","",$D51+$E51+$M51+$J51+$K51+$L51)</f>
        <v/>
      </c>
      <c r="O51" s="35">
        <f>IF('Employee Master'!$B51="","",ROUND($N51/12,0))</f>
        <v/>
      </c>
      <c r="P51" s="35">
        <f>IF('Employee Master'!$B51="","",ROUND($F51*'Tax Rates'!$C$50,0))</f>
        <v/>
      </c>
      <c r="Q51" s="36">
        <f>IF('Employee Master'!$B51="","",IF($O51&lt;='Tax Rates'!$C$57,"Yes","No"))</f>
        <v/>
      </c>
      <c r="R51" s="35">
        <f>IF('Employee Master'!$B51="","",IF($Q51="Yes",ROUND($N51*'Tax Rates'!$C$55,0),0))</f>
        <v/>
      </c>
      <c r="S51" s="35">
        <f>IF('Employee Master'!$B51="","",IF($Q51="Yes",ROUND($N51*'Tax Rates'!$C$56,0),0))</f>
        <v/>
      </c>
      <c r="T51" s="35">
        <f>IF('Employee Master'!$B51="","",IFERROR(INDEX('Tax Rates'!$C$62:$C$77,MATCH(IF('Employee Master'!$H51="",Settings!$C$13,'Employee Master'!$H51),'Tax Rates'!$B$62:$B$77,0)),0))</f>
        <v/>
      </c>
      <c r="U51" s="35">
        <f>IF('Employee Master'!$B51="","",N('Employee Master'!$U51))</f>
        <v/>
      </c>
      <c r="V51" s="35">
        <f>IF('Employee Master'!$B51="","",ROUND($D51/12,0))</f>
        <v/>
      </c>
      <c r="W51" s="35">
        <f>IF('Employee Master'!$B51="","",ROUND($E51/12,0))</f>
        <v/>
      </c>
      <c r="X51" s="35">
        <f>IF('Employee Master'!$B51="","",ROUND($M51/12,0))</f>
        <v/>
      </c>
    </row>
    <row r="52">
      <c r="A52" s="31">
        <f>IF('Employee Master'!$B52="","",'Employee Master'!$B52)</f>
        <v/>
      </c>
      <c r="B52" s="31">
        <f>IF('Employee Master'!$B52="","",'Employee Master'!$C52)</f>
        <v/>
      </c>
      <c r="C52" s="32">
        <f>IF('Employee Master'!$B52="","",N('Employee Master'!$K52))</f>
        <v/>
      </c>
      <c r="D52" s="32">
        <f>IF('Employee Master'!$B52="","",ROUND($C52*N('Employee Master'!$L52),0))</f>
        <v/>
      </c>
      <c r="E52" s="32">
        <f>IF('Employee Master'!$B52="","",ROUND($D52*N('Employee Master'!$M52),0))</f>
        <v/>
      </c>
      <c r="F52" s="32">
        <f>IF('Employee Master'!$B52="","",IF('Employee Master'!$O52="No",$D52,MIN($D52,'Tax Rates'!$C$51*12)))</f>
        <v/>
      </c>
      <c r="G52" s="32">
        <f>IF('Employee Master'!$B52="","",ROUND($F52*'Tax Rates'!$C$50,0))</f>
        <v/>
      </c>
      <c r="H52" s="32">
        <f>IF('Employee Master'!$B52="","",ROUND($D52*N('Employee Master'!$N52),0))</f>
        <v/>
      </c>
      <c r="I52" s="32">
        <f>IF('Employee Master'!$B52="","",ROUND($D52*'Tax Rates'!$C$58,0))</f>
        <v/>
      </c>
      <c r="J52" s="32">
        <f>IF('Employee Master'!$B52="","",N('Employee Master'!$R52))</f>
        <v/>
      </c>
      <c r="K52" s="32">
        <f>IF('Employee Master'!$B52="","",N('Employee Master'!$S52))</f>
        <v/>
      </c>
      <c r="L52" s="32">
        <f>IF('Employee Master'!$B52="","",N('Employee Master'!$T52))</f>
        <v/>
      </c>
      <c r="M52" s="32">
        <f>IF('Employee Master'!$B52="","",MAX(0,$C52-$D52-$E52-$G52-$H52-$I52-$J52-$K52-$L52))</f>
        <v/>
      </c>
      <c r="N52" s="32">
        <f>IF('Employee Master'!$B52="","",$D52+$E52+$M52+$J52+$K52+$L52)</f>
        <v/>
      </c>
      <c r="O52" s="32">
        <f>IF('Employee Master'!$B52="","",ROUND($N52/12,0))</f>
        <v/>
      </c>
      <c r="P52" s="32">
        <f>IF('Employee Master'!$B52="","",ROUND($F52*'Tax Rates'!$C$50,0))</f>
        <v/>
      </c>
      <c r="Q52" s="33">
        <f>IF('Employee Master'!$B52="","",IF($O52&lt;='Tax Rates'!$C$57,"Yes","No"))</f>
        <v/>
      </c>
      <c r="R52" s="32">
        <f>IF('Employee Master'!$B52="","",IF($Q52="Yes",ROUND($N52*'Tax Rates'!$C$55,0),0))</f>
        <v/>
      </c>
      <c r="S52" s="32">
        <f>IF('Employee Master'!$B52="","",IF($Q52="Yes",ROUND($N52*'Tax Rates'!$C$56,0),0))</f>
        <v/>
      </c>
      <c r="T52" s="32">
        <f>IF('Employee Master'!$B52="","",IFERROR(INDEX('Tax Rates'!$C$62:$C$77,MATCH(IF('Employee Master'!$H52="",Settings!$C$13,'Employee Master'!$H52),'Tax Rates'!$B$62:$B$77,0)),0))</f>
        <v/>
      </c>
      <c r="U52" s="32">
        <f>IF('Employee Master'!$B52="","",N('Employee Master'!$U52))</f>
        <v/>
      </c>
      <c r="V52" s="32">
        <f>IF('Employee Master'!$B52="","",ROUND($D52/12,0))</f>
        <v/>
      </c>
      <c r="W52" s="32">
        <f>IF('Employee Master'!$B52="","",ROUND($E52/12,0))</f>
        <v/>
      </c>
      <c r="X52" s="32">
        <f>IF('Employee Master'!$B52="","",ROUND($M52/12,0))</f>
        <v/>
      </c>
    </row>
    <row r="53">
      <c r="A53" s="34">
        <f>IF('Employee Master'!$B53="","",'Employee Master'!$B53)</f>
        <v/>
      </c>
      <c r="B53" s="34">
        <f>IF('Employee Master'!$B53="","",'Employee Master'!$C53)</f>
        <v/>
      </c>
      <c r="C53" s="35">
        <f>IF('Employee Master'!$B53="","",N('Employee Master'!$K53))</f>
        <v/>
      </c>
      <c r="D53" s="35">
        <f>IF('Employee Master'!$B53="","",ROUND($C53*N('Employee Master'!$L53),0))</f>
        <v/>
      </c>
      <c r="E53" s="35">
        <f>IF('Employee Master'!$B53="","",ROUND($D53*N('Employee Master'!$M53),0))</f>
        <v/>
      </c>
      <c r="F53" s="35">
        <f>IF('Employee Master'!$B53="","",IF('Employee Master'!$O53="No",$D53,MIN($D53,'Tax Rates'!$C$51*12)))</f>
        <v/>
      </c>
      <c r="G53" s="35">
        <f>IF('Employee Master'!$B53="","",ROUND($F53*'Tax Rates'!$C$50,0))</f>
        <v/>
      </c>
      <c r="H53" s="35">
        <f>IF('Employee Master'!$B53="","",ROUND($D53*N('Employee Master'!$N53),0))</f>
        <v/>
      </c>
      <c r="I53" s="35">
        <f>IF('Employee Master'!$B53="","",ROUND($D53*'Tax Rates'!$C$58,0))</f>
        <v/>
      </c>
      <c r="J53" s="35">
        <f>IF('Employee Master'!$B53="","",N('Employee Master'!$R53))</f>
        <v/>
      </c>
      <c r="K53" s="35">
        <f>IF('Employee Master'!$B53="","",N('Employee Master'!$S53))</f>
        <v/>
      </c>
      <c r="L53" s="35">
        <f>IF('Employee Master'!$B53="","",N('Employee Master'!$T53))</f>
        <v/>
      </c>
      <c r="M53" s="35">
        <f>IF('Employee Master'!$B53="","",MAX(0,$C53-$D53-$E53-$G53-$H53-$I53-$J53-$K53-$L53))</f>
        <v/>
      </c>
      <c r="N53" s="35">
        <f>IF('Employee Master'!$B53="","",$D53+$E53+$M53+$J53+$K53+$L53)</f>
        <v/>
      </c>
      <c r="O53" s="35">
        <f>IF('Employee Master'!$B53="","",ROUND($N53/12,0))</f>
        <v/>
      </c>
      <c r="P53" s="35">
        <f>IF('Employee Master'!$B53="","",ROUND($F53*'Tax Rates'!$C$50,0))</f>
        <v/>
      </c>
      <c r="Q53" s="36">
        <f>IF('Employee Master'!$B53="","",IF($O53&lt;='Tax Rates'!$C$57,"Yes","No"))</f>
        <v/>
      </c>
      <c r="R53" s="35">
        <f>IF('Employee Master'!$B53="","",IF($Q53="Yes",ROUND($N53*'Tax Rates'!$C$55,0),0))</f>
        <v/>
      </c>
      <c r="S53" s="35">
        <f>IF('Employee Master'!$B53="","",IF($Q53="Yes",ROUND($N53*'Tax Rates'!$C$56,0),0))</f>
        <v/>
      </c>
      <c r="T53" s="35">
        <f>IF('Employee Master'!$B53="","",IFERROR(INDEX('Tax Rates'!$C$62:$C$77,MATCH(IF('Employee Master'!$H53="",Settings!$C$13,'Employee Master'!$H53),'Tax Rates'!$B$62:$B$77,0)),0))</f>
        <v/>
      </c>
      <c r="U53" s="35">
        <f>IF('Employee Master'!$B53="","",N('Employee Master'!$U53))</f>
        <v/>
      </c>
      <c r="V53" s="35">
        <f>IF('Employee Master'!$B53="","",ROUND($D53/12,0))</f>
        <v/>
      </c>
      <c r="W53" s="35">
        <f>IF('Employee Master'!$B53="","",ROUND($E53/12,0))</f>
        <v/>
      </c>
      <c r="X53" s="35">
        <f>IF('Employee Master'!$B53="","",ROUND($M53/12,0))</f>
        <v/>
      </c>
    </row>
    <row r="54">
      <c r="A54" s="31">
        <f>IF('Employee Master'!$B54="","",'Employee Master'!$B54)</f>
        <v/>
      </c>
      <c r="B54" s="31">
        <f>IF('Employee Master'!$B54="","",'Employee Master'!$C54)</f>
        <v/>
      </c>
      <c r="C54" s="32">
        <f>IF('Employee Master'!$B54="","",N('Employee Master'!$K54))</f>
        <v/>
      </c>
      <c r="D54" s="32">
        <f>IF('Employee Master'!$B54="","",ROUND($C54*N('Employee Master'!$L54),0))</f>
        <v/>
      </c>
      <c r="E54" s="32">
        <f>IF('Employee Master'!$B54="","",ROUND($D54*N('Employee Master'!$M54),0))</f>
        <v/>
      </c>
      <c r="F54" s="32">
        <f>IF('Employee Master'!$B54="","",IF('Employee Master'!$O54="No",$D54,MIN($D54,'Tax Rates'!$C$51*12)))</f>
        <v/>
      </c>
      <c r="G54" s="32">
        <f>IF('Employee Master'!$B54="","",ROUND($F54*'Tax Rates'!$C$50,0))</f>
        <v/>
      </c>
      <c r="H54" s="32">
        <f>IF('Employee Master'!$B54="","",ROUND($D54*N('Employee Master'!$N54),0))</f>
        <v/>
      </c>
      <c r="I54" s="32">
        <f>IF('Employee Master'!$B54="","",ROUND($D54*'Tax Rates'!$C$58,0))</f>
        <v/>
      </c>
      <c r="J54" s="32">
        <f>IF('Employee Master'!$B54="","",N('Employee Master'!$R54))</f>
        <v/>
      </c>
      <c r="K54" s="32">
        <f>IF('Employee Master'!$B54="","",N('Employee Master'!$S54))</f>
        <v/>
      </c>
      <c r="L54" s="32">
        <f>IF('Employee Master'!$B54="","",N('Employee Master'!$T54))</f>
        <v/>
      </c>
      <c r="M54" s="32">
        <f>IF('Employee Master'!$B54="","",MAX(0,$C54-$D54-$E54-$G54-$H54-$I54-$J54-$K54-$L54))</f>
        <v/>
      </c>
      <c r="N54" s="32">
        <f>IF('Employee Master'!$B54="","",$D54+$E54+$M54+$J54+$K54+$L54)</f>
        <v/>
      </c>
      <c r="O54" s="32">
        <f>IF('Employee Master'!$B54="","",ROUND($N54/12,0))</f>
        <v/>
      </c>
      <c r="P54" s="32">
        <f>IF('Employee Master'!$B54="","",ROUND($F54*'Tax Rates'!$C$50,0))</f>
        <v/>
      </c>
      <c r="Q54" s="33">
        <f>IF('Employee Master'!$B54="","",IF($O54&lt;='Tax Rates'!$C$57,"Yes","No"))</f>
        <v/>
      </c>
      <c r="R54" s="32">
        <f>IF('Employee Master'!$B54="","",IF($Q54="Yes",ROUND($N54*'Tax Rates'!$C$55,0),0))</f>
        <v/>
      </c>
      <c r="S54" s="32">
        <f>IF('Employee Master'!$B54="","",IF($Q54="Yes",ROUND($N54*'Tax Rates'!$C$56,0),0))</f>
        <v/>
      </c>
      <c r="T54" s="32">
        <f>IF('Employee Master'!$B54="","",IFERROR(INDEX('Tax Rates'!$C$62:$C$77,MATCH(IF('Employee Master'!$H54="",Settings!$C$13,'Employee Master'!$H54),'Tax Rates'!$B$62:$B$77,0)),0))</f>
        <v/>
      </c>
      <c r="U54" s="32">
        <f>IF('Employee Master'!$B54="","",N('Employee Master'!$U54))</f>
        <v/>
      </c>
      <c r="V54" s="32">
        <f>IF('Employee Master'!$B54="","",ROUND($D54/12,0))</f>
        <v/>
      </c>
      <c r="W54" s="32">
        <f>IF('Employee Master'!$B54="","",ROUND($E54/12,0))</f>
        <v/>
      </c>
      <c r="X54" s="32">
        <f>IF('Employee Master'!$B54="","",ROUND($M54/12,0))</f>
        <v/>
      </c>
    </row>
    <row r="55">
      <c r="A55" s="34">
        <f>IF('Employee Master'!$B55="","",'Employee Master'!$B55)</f>
        <v/>
      </c>
      <c r="B55" s="34">
        <f>IF('Employee Master'!$B55="","",'Employee Master'!$C55)</f>
        <v/>
      </c>
      <c r="C55" s="35">
        <f>IF('Employee Master'!$B55="","",N('Employee Master'!$K55))</f>
        <v/>
      </c>
      <c r="D55" s="35">
        <f>IF('Employee Master'!$B55="","",ROUND($C55*N('Employee Master'!$L55),0))</f>
        <v/>
      </c>
      <c r="E55" s="35">
        <f>IF('Employee Master'!$B55="","",ROUND($D55*N('Employee Master'!$M55),0))</f>
        <v/>
      </c>
      <c r="F55" s="35">
        <f>IF('Employee Master'!$B55="","",IF('Employee Master'!$O55="No",$D55,MIN($D55,'Tax Rates'!$C$51*12)))</f>
        <v/>
      </c>
      <c r="G55" s="35">
        <f>IF('Employee Master'!$B55="","",ROUND($F55*'Tax Rates'!$C$50,0))</f>
        <v/>
      </c>
      <c r="H55" s="35">
        <f>IF('Employee Master'!$B55="","",ROUND($D55*N('Employee Master'!$N55),0))</f>
        <v/>
      </c>
      <c r="I55" s="35">
        <f>IF('Employee Master'!$B55="","",ROUND($D55*'Tax Rates'!$C$58,0))</f>
        <v/>
      </c>
      <c r="J55" s="35">
        <f>IF('Employee Master'!$B55="","",N('Employee Master'!$R55))</f>
        <v/>
      </c>
      <c r="K55" s="35">
        <f>IF('Employee Master'!$B55="","",N('Employee Master'!$S55))</f>
        <v/>
      </c>
      <c r="L55" s="35">
        <f>IF('Employee Master'!$B55="","",N('Employee Master'!$T55))</f>
        <v/>
      </c>
      <c r="M55" s="35">
        <f>IF('Employee Master'!$B55="","",MAX(0,$C55-$D55-$E55-$G55-$H55-$I55-$J55-$K55-$L55))</f>
        <v/>
      </c>
      <c r="N55" s="35">
        <f>IF('Employee Master'!$B55="","",$D55+$E55+$M55+$J55+$K55+$L55)</f>
        <v/>
      </c>
      <c r="O55" s="35">
        <f>IF('Employee Master'!$B55="","",ROUND($N55/12,0))</f>
        <v/>
      </c>
      <c r="P55" s="35">
        <f>IF('Employee Master'!$B55="","",ROUND($F55*'Tax Rates'!$C$50,0))</f>
        <v/>
      </c>
      <c r="Q55" s="36">
        <f>IF('Employee Master'!$B55="","",IF($O55&lt;='Tax Rates'!$C$57,"Yes","No"))</f>
        <v/>
      </c>
      <c r="R55" s="35">
        <f>IF('Employee Master'!$B55="","",IF($Q55="Yes",ROUND($N55*'Tax Rates'!$C$55,0),0))</f>
        <v/>
      </c>
      <c r="S55" s="35">
        <f>IF('Employee Master'!$B55="","",IF($Q55="Yes",ROUND($N55*'Tax Rates'!$C$56,0),0))</f>
        <v/>
      </c>
      <c r="T55" s="35">
        <f>IF('Employee Master'!$B55="","",IFERROR(INDEX('Tax Rates'!$C$62:$C$77,MATCH(IF('Employee Master'!$H55="",Settings!$C$13,'Employee Master'!$H55),'Tax Rates'!$B$62:$B$77,0)),0))</f>
        <v/>
      </c>
      <c r="U55" s="35">
        <f>IF('Employee Master'!$B55="","",N('Employee Master'!$U55))</f>
        <v/>
      </c>
      <c r="V55" s="35">
        <f>IF('Employee Master'!$B55="","",ROUND($D55/12,0))</f>
        <v/>
      </c>
      <c r="W55" s="35">
        <f>IF('Employee Master'!$B55="","",ROUND($E55/12,0))</f>
        <v/>
      </c>
      <c r="X55" s="35">
        <f>IF('Employee Master'!$B55="","",ROUND($M55/12,0))</f>
        <v/>
      </c>
    </row>
    <row r="56">
      <c r="A56" s="31">
        <f>IF('Employee Master'!$B56="","",'Employee Master'!$B56)</f>
        <v/>
      </c>
      <c r="B56" s="31">
        <f>IF('Employee Master'!$B56="","",'Employee Master'!$C56)</f>
        <v/>
      </c>
      <c r="C56" s="32">
        <f>IF('Employee Master'!$B56="","",N('Employee Master'!$K56))</f>
        <v/>
      </c>
      <c r="D56" s="32">
        <f>IF('Employee Master'!$B56="","",ROUND($C56*N('Employee Master'!$L56),0))</f>
        <v/>
      </c>
      <c r="E56" s="32">
        <f>IF('Employee Master'!$B56="","",ROUND($D56*N('Employee Master'!$M56),0))</f>
        <v/>
      </c>
      <c r="F56" s="32">
        <f>IF('Employee Master'!$B56="","",IF('Employee Master'!$O56="No",$D56,MIN($D56,'Tax Rates'!$C$51*12)))</f>
        <v/>
      </c>
      <c r="G56" s="32">
        <f>IF('Employee Master'!$B56="","",ROUND($F56*'Tax Rates'!$C$50,0))</f>
        <v/>
      </c>
      <c r="H56" s="32">
        <f>IF('Employee Master'!$B56="","",ROUND($D56*N('Employee Master'!$N56),0))</f>
        <v/>
      </c>
      <c r="I56" s="32">
        <f>IF('Employee Master'!$B56="","",ROUND($D56*'Tax Rates'!$C$58,0))</f>
        <v/>
      </c>
      <c r="J56" s="32">
        <f>IF('Employee Master'!$B56="","",N('Employee Master'!$R56))</f>
        <v/>
      </c>
      <c r="K56" s="32">
        <f>IF('Employee Master'!$B56="","",N('Employee Master'!$S56))</f>
        <v/>
      </c>
      <c r="L56" s="32">
        <f>IF('Employee Master'!$B56="","",N('Employee Master'!$T56))</f>
        <v/>
      </c>
      <c r="M56" s="32">
        <f>IF('Employee Master'!$B56="","",MAX(0,$C56-$D56-$E56-$G56-$H56-$I56-$J56-$K56-$L56))</f>
        <v/>
      </c>
      <c r="N56" s="32">
        <f>IF('Employee Master'!$B56="","",$D56+$E56+$M56+$J56+$K56+$L56)</f>
        <v/>
      </c>
      <c r="O56" s="32">
        <f>IF('Employee Master'!$B56="","",ROUND($N56/12,0))</f>
        <v/>
      </c>
      <c r="P56" s="32">
        <f>IF('Employee Master'!$B56="","",ROUND($F56*'Tax Rates'!$C$50,0))</f>
        <v/>
      </c>
      <c r="Q56" s="33">
        <f>IF('Employee Master'!$B56="","",IF($O56&lt;='Tax Rates'!$C$57,"Yes","No"))</f>
        <v/>
      </c>
      <c r="R56" s="32">
        <f>IF('Employee Master'!$B56="","",IF($Q56="Yes",ROUND($N56*'Tax Rates'!$C$55,0),0))</f>
        <v/>
      </c>
      <c r="S56" s="32">
        <f>IF('Employee Master'!$B56="","",IF($Q56="Yes",ROUND($N56*'Tax Rates'!$C$56,0),0))</f>
        <v/>
      </c>
      <c r="T56" s="32">
        <f>IF('Employee Master'!$B56="","",IFERROR(INDEX('Tax Rates'!$C$62:$C$77,MATCH(IF('Employee Master'!$H56="",Settings!$C$13,'Employee Master'!$H56),'Tax Rates'!$B$62:$B$77,0)),0))</f>
        <v/>
      </c>
      <c r="U56" s="32">
        <f>IF('Employee Master'!$B56="","",N('Employee Master'!$U56))</f>
        <v/>
      </c>
      <c r="V56" s="32">
        <f>IF('Employee Master'!$B56="","",ROUND($D56/12,0))</f>
        <v/>
      </c>
      <c r="W56" s="32">
        <f>IF('Employee Master'!$B56="","",ROUND($E56/12,0))</f>
        <v/>
      </c>
      <c r="X56" s="32">
        <f>IF('Employee Master'!$B56="","",ROUND($M56/12,0))</f>
        <v/>
      </c>
    </row>
    <row r="57">
      <c r="A57" s="34">
        <f>IF('Employee Master'!$B57="","",'Employee Master'!$B57)</f>
        <v/>
      </c>
      <c r="B57" s="34">
        <f>IF('Employee Master'!$B57="","",'Employee Master'!$C57)</f>
        <v/>
      </c>
      <c r="C57" s="35">
        <f>IF('Employee Master'!$B57="","",N('Employee Master'!$K57))</f>
        <v/>
      </c>
      <c r="D57" s="35">
        <f>IF('Employee Master'!$B57="","",ROUND($C57*N('Employee Master'!$L57),0))</f>
        <v/>
      </c>
      <c r="E57" s="35">
        <f>IF('Employee Master'!$B57="","",ROUND($D57*N('Employee Master'!$M57),0))</f>
        <v/>
      </c>
      <c r="F57" s="35">
        <f>IF('Employee Master'!$B57="","",IF('Employee Master'!$O57="No",$D57,MIN($D57,'Tax Rates'!$C$51*12)))</f>
        <v/>
      </c>
      <c r="G57" s="35">
        <f>IF('Employee Master'!$B57="","",ROUND($F57*'Tax Rates'!$C$50,0))</f>
        <v/>
      </c>
      <c r="H57" s="35">
        <f>IF('Employee Master'!$B57="","",ROUND($D57*N('Employee Master'!$N57),0))</f>
        <v/>
      </c>
      <c r="I57" s="35">
        <f>IF('Employee Master'!$B57="","",ROUND($D57*'Tax Rates'!$C$58,0))</f>
        <v/>
      </c>
      <c r="J57" s="35">
        <f>IF('Employee Master'!$B57="","",N('Employee Master'!$R57))</f>
        <v/>
      </c>
      <c r="K57" s="35">
        <f>IF('Employee Master'!$B57="","",N('Employee Master'!$S57))</f>
        <v/>
      </c>
      <c r="L57" s="35">
        <f>IF('Employee Master'!$B57="","",N('Employee Master'!$T57))</f>
        <v/>
      </c>
      <c r="M57" s="35">
        <f>IF('Employee Master'!$B57="","",MAX(0,$C57-$D57-$E57-$G57-$H57-$I57-$J57-$K57-$L57))</f>
        <v/>
      </c>
      <c r="N57" s="35">
        <f>IF('Employee Master'!$B57="","",$D57+$E57+$M57+$J57+$K57+$L57)</f>
        <v/>
      </c>
      <c r="O57" s="35">
        <f>IF('Employee Master'!$B57="","",ROUND($N57/12,0))</f>
        <v/>
      </c>
      <c r="P57" s="35">
        <f>IF('Employee Master'!$B57="","",ROUND($F57*'Tax Rates'!$C$50,0))</f>
        <v/>
      </c>
      <c r="Q57" s="36">
        <f>IF('Employee Master'!$B57="","",IF($O57&lt;='Tax Rates'!$C$57,"Yes","No"))</f>
        <v/>
      </c>
      <c r="R57" s="35">
        <f>IF('Employee Master'!$B57="","",IF($Q57="Yes",ROUND($N57*'Tax Rates'!$C$55,0),0))</f>
        <v/>
      </c>
      <c r="S57" s="35">
        <f>IF('Employee Master'!$B57="","",IF($Q57="Yes",ROUND($N57*'Tax Rates'!$C$56,0),0))</f>
        <v/>
      </c>
      <c r="T57" s="35">
        <f>IF('Employee Master'!$B57="","",IFERROR(INDEX('Tax Rates'!$C$62:$C$77,MATCH(IF('Employee Master'!$H57="",Settings!$C$13,'Employee Master'!$H57),'Tax Rates'!$B$62:$B$77,0)),0))</f>
        <v/>
      </c>
      <c r="U57" s="35">
        <f>IF('Employee Master'!$B57="","",N('Employee Master'!$U57))</f>
        <v/>
      </c>
      <c r="V57" s="35">
        <f>IF('Employee Master'!$B57="","",ROUND($D57/12,0))</f>
        <v/>
      </c>
      <c r="W57" s="35">
        <f>IF('Employee Master'!$B57="","",ROUND($E57/12,0))</f>
        <v/>
      </c>
      <c r="X57" s="35">
        <f>IF('Employee Master'!$B57="","",ROUND($M57/12,0))</f>
        <v/>
      </c>
    </row>
    <row r="58">
      <c r="A58" s="31">
        <f>IF('Employee Master'!$B58="","",'Employee Master'!$B58)</f>
        <v/>
      </c>
      <c r="B58" s="31">
        <f>IF('Employee Master'!$B58="","",'Employee Master'!$C58)</f>
        <v/>
      </c>
      <c r="C58" s="32">
        <f>IF('Employee Master'!$B58="","",N('Employee Master'!$K58))</f>
        <v/>
      </c>
      <c r="D58" s="32">
        <f>IF('Employee Master'!$B58="","",ROUND($C58*N('Employee Master'!$L58),0))</f>
        <v/>
      </c>
      <c r="E58" s="32">
        <f>IF('Employee Master'!$B58="","",ROUND($D58*N('Employee Master'!$M58),0))</f>
        <v/>
      </c>
      <c r="F58" s="32">
        <f>IF('Employee Master'!$B58="","",IF('Employee Master'!$O58="No",$D58,MIN($D58,'Tax Rates'!$C$51*12)))</f>
        <v/>
      </c>
      <c r="G58" s="32">
        <f>IF('Employee Master'!$B58="","",ROUND($F58*'Tax Rates'!$C$50,0))</f>
        <v/>
      </c>
      <c r="H58" s="32">
        <f>IF('Employee Master'!$B58="","",ROUND($D58*N('Employee Master'!$N58),0))</f>
        <v/>
      </c>
      <c r="I58" s="32">
        <f>IF('Employee Master'!$B58="","",ROUND($D58*'Tax Rates'!$C$58,0))</f>
        <v/>
      </c>
      <c r="J58" s="32">
        <f>IF('Employee Master'!$B58="","",N('Employee Master'!$R58))</f>
        <v/>
      </c>
      <c r="K58" s="32">
        <f>IF('Employee Master'!$B58="","",N('Employee Master'!$S58))</f>
        <v/>
      </c>
      <c r="L58" s="32">
        <f>IF('Employee Master'!$B58="","",N('Employee Master'!$T58))</f>
        <v/>
      </c>
      <c r="M58" s="32">
        <f>IF('Employee Master'!$B58="","",MAX(0,$C58-$D58-$E58-$G58-$H58-$I58-$J58-$K58-$L58))</f>
        <v/>
      </c>
      <c r="N58" s="32">
        <f>IF('Employee Master'!$B58="","",$D58+$E58+$M58+$J58+$K58+$L58)</f>
        <v/>
      </c>
      <c r="O58" s="32">
        <f>IF('Employee Master'!$B58="","",ROUND($N58/12,0))</f>
        <v/>
      </c>
      <c r="P58" s="32">
        <f>IF('Employee Master'!$B58="","",ROUND($F58*'Tax Rates'!$C$50,0))</f>
        <v/>
      </c>
      <c r="Q58" s="33">
        <f>IF('Employee Master'!$B58="","",IF($O58&lt;='Tax Rates'!$C$57,"Yes","No"))</f>
        <v/>
      </c>
      <c r="R58" s="32">
        <f>IF('Employee Master'!$B58="","",IF($Q58="Yes",ROUND($N58*'Tax Rates'!$C$55,0),0))</f>
        <v/>
      </c>
      <c r="S58" s="32">
        <f>IF('Employee Master'!$B58="","",IF($Q58="Yes",ROUND($N58*'Tax Rates'!$C$56,0),0))</f>
        <v/>
      </c>
      <c r="T58" s="32">
        <f>IF('Employee Master'!$B58="","",IFERROR(INDEX('Tax Rates'!$C$62:$C$77,MATCH(IF('Employee Master'!$H58="",Settings!$C$13,'Employee Master'!$H58),'Tax Rates'!$B$62:$B$77,0)),0))</f>
        <v/>
      </c>
      <c r="U58" s="32">
        <f>IF('Employee Master'!$B58="","",N('Employee Master'!$U58))</f>
        <v/>
      </c>
      <c r="V58" s="32">
        <f>IF('Employee Master'!$B58="","",ROUND($D58/12,0))</f>
        <v/>
      </c>
      <c r="W58" s="32">
        <f>IF('Employee Master'!$B58="","",ROUND($E58/12,0))</f>
        <v/>
      </c>
      <c r="X58" s="32">
        <f>IF('Employee Master'!$B58="","",ROUND($M58/12,0))</f>
        <v/>
      </c>
    </row>
    <row r="59">
      <c r="A59" s="34">
        <f>IF('Employee Master'!$B59="","",'Employee Master'!$B59)</f>
        <v/>
      </c>
      <c r="B59" s="34">
        <f>IF('Employee Master'!$B59="","",'Employee Master'!$C59)</f>
        <v/>
      </c>
      <c r="C59" s="35">
        <f>IF('Employee Master'!$B59="","",N('Employee Master'!$K59))</f>
        <v/>
      </c>
      <c r="D59" s="35">
        <f>IF('Employee Master'!$B59="","",ROUND($C59*N('Employee Master'!$L59),0))</f>
        <v/>
      </c>
      <c r="E59" s="35">
        <f>IF('Employee Master'!$B59="","",ROUND($D59*N('Employee Master'!$M59),0))</f>
        <v/>
      </c>
      <c r="F59" s="35">
        <f>IF('Employee Master'!$B59="","",IF('Employee Master'!$O59="No",$D59,MIN($D59,'Tax Rates'!$C$51*12)))</f>
        <v/>
      </c>
      <c r="G59" s="35">
        <f>IF('Employee Master'!$B59="","",ROUND($F59*'Tax Rates'!$C$50,0))</f>
        <v/>
      </c>
      <c r="H59" s="35">
        <f>IF('Employee Master'!$B59="","",ROUND($D59*N('Employee Master'!$N59),0))</f>
        <v/>
      </c>
      <c r="I59" s="35">
        <f>IF('Employee Master'!$B59="","",ROUND($D59*'Tax Rates'!$C$58,0))</f>
        <v/>
      </c>
      <c r="J59" s="35">
        <f>IF('Employee Master'!$B59="","",N('Employee Master'!$R59))</f>
        <v/>
      </c>
      <c r="K59" s="35">
        <f>IF('Employee Master'!$B59="","",N('Employee Master'!$S59))</f>
        <v/>
      </c>
      <c r="L59" s="35">
        <f>IF('Employee Master'!$B59="","",N('Employee Master'!$T59))</f>
        <v/>
      </c>
      <c r="M59" s="35">
        <f>IF('Employee Master'!$B59="","",MAX(0,$C59-$D59-$E59-$G59-$H59-$I59-$J59-$K59-$L59))</f>
        <v/>
      </c>
      <c r="N59" s="35">
        <f>IF('Employee Master'!$B59="","",$D59+$E59+$M59+$J59+$K59+$L59)</f>
        <v/>
      </c>
      <c r="O59" s="35">
        <f>IF('Employee Master'!$B59="","",ROUND($N59/12,0))</f>
        <v/>
      </c>
      <c r="P59" s="35">
        <f>IF('Employee Master'!$B59="","",ROUND($F59*'Tax Rates'!$C$50,0))</f>
        <v/>
      </c>
      <c r="Q59" s="36">
        <f>IF('Employee Master'!$B59="","",IF($O59&lt;='Tax Rates'!$C$57,"Yes","No"))</f>
        <v/>
      </c>
      <c r="R59" s="35">
        <f>IF('Employee Master'!$B59="","",IF($Q59="Yes",ROUND($N59*'Tax Rates'!$C$55,0),0))</f>
        <v/>
      </c>
      <c r="S59" s="35">
        <f>IF('Employee Master'!$B59="","",IF($Q59="Yes",ROUND($N59*'Tax Rates'!$C$56,0),0))</f>
        <v/>
      </c>
      <c r="T59" s="35">
        <f>IF('Employee Master'!$B59="","",IFERROR(INDEX('Tax Rates'!$C$62:$C$77,MATCH(IF('Employee Master'!$H59="",Settings!$C$13,'Employee Master'!$H59),'Tax Rates'!$B$62:$B$77,0)),0))</f>
        <v/>
      </c>
      <c r="U59" s="35">
        <f>IF('Employee Master'!$B59="","",N('Employee Master'!$U59))</f>
        <v/>
      </c>
      <c r="V59" s="35">
        <f>IF('Employee Master'!$B59="","",ROUND($D59/12,0))</f>
        <v/>
      </c>
      <c r="W59" s="35">
        <f>IF('Employee Master'!$B59="","",ROUND($E59/12,0))</f>
        <v/>
      </c>
      <c r="X59" s="35">
        <f>IF('Employee Master'!$B59="","",ROUND($M59/12,0))</f>
        <v/>
      </c>
    </row>
    <row r="60">
      <c r="A60" s="31">
        <f>IF('Employee Master'!$B60="","",'Employee Master'!$B60)</f>
        <v/>
      </c>
      <c r="B60" s="31">
        <f>IF('Employee Master'!$B60="","",'Employee Master'!$C60)</f>
        <v/>
      </c>
      <c r="C60" s="32">
        <f>IF('Employee Master'!$B60="","",N('Employee Master'!$K60))</f>
        <v/>
      </c>
      <c r="D60" s="32">
        <f>IF('Employee Master'!$B60="","",ROUND($C60*N('Employee Master'!$L60),0))</f>
        <v/>
      </c>
      <c r="E60" s="32">
        <f>IF('Employee Master'!$B60="","",ROUND($D60*N('Employee Master'!$M60),0))</f>
        <v/>
      </c>
      <c r="F60" s="32">
        <f>IF('Employee Master'!$B60="","",IF('Employee Master'!$O60="No",$D60,MIN($D60,'Tax Rates'!$C$51*12)))</f>
        <v/>
      </c>
      <c r="G60" s="32">
        <f>IF('Employee Master'!$B60="","",ROUND($F60*'Tax Rates'!$C$50,0))</f>
        <v/>
      </c>
      <c r="H60" s="32">
        <f>IF('Employee Master'!$B60="","",ROUND($D60*N('Employee Master'!$N60),0))</f>
        <v/>
      </c>
      <c r="I60" s="32">
        <f>IF('Employee Master'!$B60="","",ROUND($D60*'Tax Rates'!$C$58,0))</f>
        <v/>
      </c>
      <c r="J60" s="32">
        <f>IF('Employee Master'!$B60="","",N('Employee Master'!$R60))</f>
        <v/>
      </c>
      <c r="K60" s="32">
        <f>IF('Employee Master'!$B60="","",N('Employee Master'!$S60))</f>
        <v/>
      </c>
      <c r="L60" s="32">
        <f>IF('Employee Master'!$B60="","",N('Employee Master'!$T60))</f>
        <v/>
      </c>
      <c r="M60" s="32">
        <f>IF('Employee Master'!$B60="","",MAX(0,$C60-$D60-$E60-$G60-$H60-$I60-$J60-$K60-$L60))</f>
        <v/>
      </c>
      <c r="N60" s="32">
        <f>IF('Employee Master'!$B60="","",$D60+$E60+$M60+$J60+$K60+$L60)</f>
        <v/>
      </c>
      <c r="O60" s="32">
        <f>IF('Employee Master'!$B60="","",ROUND($N60/12,0))</f>
        <v/>
      </c>
      <c r="P60" s="32">
        <f>IF('Employee Master'!$B60="","",ROUND($F60*'Tax Rates'!$C$50,0))</f>
        <v/>
      </c>
      <c r="Q60" s="33">
        <f>IF('Employee Master'!$B60="","",IF($O60&lt;='Tax Rates'!$C$57,"Yes","No"))</f>
        <v/>
      </c>
      <c r="R60" s="32">
        <f>IF('Employee Master'!$B60="","",IF($Q60="Yes",ROUND($N60*'Tax Rates'!$C$55,0),0))</f>
        <v/>
      </c>
      <c r="S60" s="32">
        <f>IF('Employee Master'!$B60="","",IF($Q60="Yes",ROUND($N60*'Tax Rates'!$C$56,0),0))</f>
        <v/>
      </c>
      <c r="T60" s="32">
        <f>IF('Employee Master'!$B60="","",IFERROR(INDEX('Tax Rates'!$C$62:$C$77,MATCH(IF('Employee Master'!$H60="",Settings!$C$13,'Employee Master'!$H60),'Tax Rates'!$B$62:$B$77,0)),0))</f>
        <v/>
      </c>
      <c r="U60" s="32">
        <f>IF('Employee Master'!$B60="","",N('Employee Master'!$U60))</f>
        <v/>
      </c>
      <c r="V60" s="32">
        <f>IF('Employee Master'!$B60="","",ROUND($D60/12,0))</f>
        <v/>
      </c>
      <c r="W60" s="32">
        <f>IF('Employee Master'!$B60="","",ROUND($E60/12,0))</f>
        <v/>
      </c>
      <c r="X60" s="32">
        <f>IF('Employee Master'!$B60="","",ROUND($M60/12,0))</f>
        <v/>
      </c>
    </row>
    <row r="61">
      <c r="A61" s="34">
        <f>IF('Employee Master'!$B61="","",'Employee Master'!$B61)</f>
        <v/>
      </c>
      <c r="B61" s="34">
        <f>IF('Employee Master'!$B61="","",'Employee Master'!$C61)</f>
        <v/>
      </c>
      <c r="C61" s="35">
        <f>IF('Employee Master'!$B61="","",N('Employee Master'!$K61))</f>
        <v/>
      </c>
      <c r="D61" s="35">
        <f>IF('Employee Master'!$B61="","",ROUND($C61*N('Employee Master'!$L61),0))</f>
        <v/>
      </c>
      <c r="E61" s="35">
        <f>IF('Employee Master'!$B61="","",ROUND($D61*N('Employee Master'!$M61),0))</f>
        <v/>
      </c>
      <c r="F61" s="35">
        <f>IF('Employee Master'!$B61="","",IF('Employee Master'!$O61="No",$D61,MIN($D61,'Tax Rates'!$C$51*12)))</f>
        <v/>
      </c>
      <c r="G61" s="35">
        <f>IF('Employee Master'!$B61="","",ROUND($F61*'Tax Rates'!$C$50,0))</f>
        <v/>
      </c>
      <c r="H61" s="35">
        <f>IF('Employee Master'!$B61="","",ROUND($D61*N('Employee Master'!$N61),0))</f>
        <v/>
      </c>
      <c r="I61" s="35">
        <f>IF('Employee Master'!$B61="","",ROUND($D61*'Tax Rates'!$C$58,0))</f>
        <v/>
      </c>
      <c r="J61" s="35">
        <f>IF('Employee Master'!$B61="","",N('Employee Master'!$R61))</f>
        <v/>
      </c>
      <c r="K61" s="35">
        <f>IF('Employee Master'!$B61="","",N('Employee Master'!$S61))</f>
        <v/>
      </c>
      <c r="L61" s="35">
        <f>IF('Employee Master'!$B61="","",N('Employee Master'!$T61))</f>
        <v/>
      </c>
      <c r="M61" s="35">
        <f>IF('Employee Master'!$B61="","",MAX(0,$C61-$D61-$E61-$G61-$H61-$I61-$J61-$K61-$L61))</f>
        <v/>
      </c>
      <c r="N61" s="35">
        <f>IF('Employee Master'!$B61="","",$D61+$E61+$M61+$J61+$K61+$L61)</f>
        <v/>
      </c>
      <c r="O61" s="35">
        <f>IF('Employee Master'!$B61="","",ROUND($N61/12,0))</f>
        <v/>
      </c>
      <c r="P61" s="35">
        <f>IF('Employee Master'!$B61="","",ROUND($F61*'Tax Rates'!$C$50,0))</f>
        <v/>
      </c>
      <c r="Q61" s="36">
        <f>IF('Employee Master'!$B61="","",IF($O61&lt;='Tax Rates'!$C$57,"Yes","No"))</f>
        <v/>
      </c>
      <c r="R61" s="35">
        <f>IF('Employee Master'!$B61="","",IF($Q61="Yes",ROUND($N61*'Tax Rates'!$C$55,0),0))</f>
        <v/>
      </c>
      <c r="S61" s="35">
        <f>IF('Employee Master'!$B61="","",IF($Q61="Yes",ROUND($N61*'Tax Rates'!$C$56,0),0))</f>
        <v/>
      </c>
      <c r="T61" s="35">
        <f>IF('Employee Master'!$B61="","",IFERROR(INDEX('Tax Rates'!$C$62:$C$77,MATCH(IF('Employee Master'!$H61="",Settings!$C$13,'Employee Master'!$H61),'Tax Rates'!$B$62:$B$77,0)),0))</f>
        <v/>
      </c>
      <c r="U61" s="35">
        <f>IF('Employee Master'!$B61="","",N('Employee Master'!$U61))</f>
        <v/>
      </c>
      <c r="V61" s="35">
        <f>IF('Employee Master'!$B61="","",ROUND($D61/12,0))</f>
        <v/>
      </c>
      <c r="W61" s="35">
        <f>IF('Employee Master'!$B61="","",ROUND($E61/12,0))</f>
        <v/>
      </c>
      <c r="X61" s="35">
        <f>IF('Employee Master'!$B61="","",ROUND($M61/12,0))</f>
        <v/>
      </c>
    </row>
    <row r="62">
      <c r="A62" s="31">
        <f>IF('Employee Master'!$B62="","",'Employee Master'!$B62)</f>
        <v/>
      </c>
      <c r="B62" s="31">
        <f>IF('Employee Master'!$B62="","",'Employee Master'!$C62)</f>
        <v/>
      </c>
      <c r="C62" s="32">
        <f>IF('Employee Master'!$B62="","",N('Employee Master'!$K62))</f>
        <v/>
      </c>
      <c r="D62" s="32">
        <f>IF('Employee Master'!$B62="","",ROUND($C62*N('Employee Master'!$L62),0))</f>
        <v/>
      </c>
      <c r="E62" s="32">
        <f>IF('Employee Master'!$B62="","",ROUND($D62*N('Employee Master'!$M62),0))</f>
        <v/>
      </c>
      <c r="F62" s="32">
        <f>IF('Employee Master'!$B62="","",IF('Employee Master'!$O62="No",$D62,MIN($D62,'Tax Rates'!$C$51*12)))</f>
        <v/>
      </c>
      <c r="G62" s="32">
        <f>IF('Employee Master'!$B62="","",ROUND($F62*'Tax Rates'!$C$50,0))</f>
        <v/>
      </c>
      <c r="H62" s="32">
        <f>IF('Employee Master'!$B62="","",ROUND($D62*N('Employee Master'!$N62),0))</f>
        <v/>
      </c>
      <c r="I62" s="32">
        <f>IF('Employee Master'!$B62="","",ROUND($D62*'Tax Rates'!$C$58,0))</f>
        <v/>
      </c>
      <c r="J62" s="32">
        <f>IF('Employee Master'!$B62="","",N('Employee Master'!$R62))</f>
        <v/>
      </c>
      <c r="K62" s="32">
        <f>IF('Employee Master'!$B62="","",N('Employee Master'!$S62))</f>
        <v/>
      </c>
      <c r="L62" s="32">
        <f>IF('Employee Master'!$B62="","",N('Employee Master'!$T62))</f>
        <v/>
      </c>
      <c r="M62" s="32">
        <f>IF('Employee Master'!$B62="","",MAX(0,$C62-$D62-$E62-$G62-$H62-$I62-$J62-$K62-$L62))</f>
        <v/>
      </c>
      <c r="N62" s="32">
        <f>IF('Employee Master'!$B62="","",$D62+$E62+$M62+$J62+$K62+$L62)</f>
        <v/>
      </c>
      <c r="O62" s="32">
        <f>IF('Employee Master'!$B62="","",ROUND($N62/12,0))</f>
        <v/>
      </c>
      <c r="P62" s="32">
        <f>IF('Employee Master'!$B62="","",ROUND($F62*'Tax Rates'!$C$50,0))</f>
        <v/>
      </c>
      <c r="Q62" s="33">
        <f>IF('Employee Master'!$B62="","",IF($O62&lt;='Tax Rates'!$C$57,"Yes","No"))</f>
        <v/>
      </c>
      <c r="R62" s="32">
        <f>IF('Employee Master'!$B62="","",IF($Q62="Yes",ROUND($N62*'Tax Rates'!$C$55,0),0))</f>
        <v/>
      </c>
      <c r="S62" s="32">
        <f>IF('Employee Master'!$B62="","",IF($Q62="Yes",ROUND($N62*'Tax Rates'!$C$56,0),0))</f>
        <v/>
      </c>
      <c r="T62" s="32">
        <f>IF('Employee Master'!$B62="","",IFERROR(INDEX('Tax Rates'!$C$62:$C$77,MATCH(IF('Employee Master'!$H62="",Settings!$C$13,'Employee Master'!$H62),'Tax Rates'!$B$62:$B$77,0)),0))</f>
        <v/>
      </c>
      <c r="U62" s="32">
        <f>IF('Employee Master'!$B62="","",N('Employee Master'!$U62))</f>
        <v/>
      </c>
      <c r="V62" s="32">
        <f>IF('Employee Master'!$B62="","",ROUND($D62/12,0))</f>
        <v/>
      </c>
      <c r="W62" s="32">
        <f>IF('Employee Master'!$B62="","",ROUND($E62/12,0))</f>
        <v/>
      </c>
      <c r="X62" s="32">
        <f>IF('Employee Master'!$B62="","",ROUND($M62/12,0))</f>
        <v/>
      </c>
    </row>
    <row r="63">
      <c r="A63" s="34">
        <f>IF('Employee Master'!$B63="","",'Employee Master'!$B63)</f>
        <v/>
      </c>
      <c r="B63" s="34">
        <f>IF('Employee Master'!$B63="","",'Employee Master'!$C63)</f>
        <v/>
      </c>
      <c r="C63" s="35">
        <f>IF('Employee Master'!$B63="","",N('Employee Master'!$K63))</f>
        <v/>
      </c>
      <c r="D63" s="35">
        <f>IF('Employee Master'!$B63="","",ROUND($C63*N('Employee Master'!$L63),0))</f>
        <v/>
      </c>
      <c r="E63" s="35">
        <f>IF('Employee Master'!$B63="","",ROUND($D63*N('Employee Master'!$M63),0))</f>
        <v/>
      </c>
      <c r="F63" s="35">
        <f>IF('Employee Master'!$B63="","",IF('Employee Master'!$O63="No",$D63,MIN($D63,'Tax Rates'!$C$51*12)))</f>
        <v/>
      </c>
      <c r="G63" s="35">
        <f>IF('Employee Master'!$B63="","",ROUND($F63*'Tax Rates'!$C$50,0))</f>
        <v/>
      </c>
      <c r="H63" s="35">
        <f>IF('Employee Master'!$B63="","",ROUND($D63*N('Employee Master'!$N63),0))</f>
        <v/>
      </c>
      <c r="I63" s="35">
        <f>IF('Employee Master'!$B63="","",ROUND($D63*'Tax Rates'!$C$58,0))</f>
        <v/>
      </c>
      <c r="J63" s="35">
        <f>IF('Employee Master'!$B63="","",N('Employee Master'!$R63))</f>
        <v/>
      </c>
      <c r="K63" s="35">
        <f>IF('Employee Master'!$B63="","",N('Employee Master'!$S63))</f>
        <v/>
      </c>
      <c r="L63" s="35">
        <f>IF('Employee Master'!$B63="","",N('Employee Master'!$T63))</f>
        <v/>
      </c>
      <c r="M63" s="35">
        <f>IF('Employee Master'!$B63="","",MAX(0,$C63-$D63-$E63-$G63-$H63-$I63-$J63-$K63-$L63))</f>
        <v/>
      </c>
      <c r="N63" s="35">
        <f>IF('Employee Master'!$B63="","",$D63+$E63+$M63+$J63+$K63+$L63)</f>
        <v/>
      </c>
      <c r="O63" s="35">
        <f>IF('Employee Master'!$B63="","",ROUND($N63/12,0))</f>
        <v/>
      </c>
      <c r="P63" s="35">
        <f>IF('Employee Master'!$B63="","",ROUND($F63*'Tax Rates'!$C$50,0))</f>
        <v/>
      </c>
      <c r="Q63" s="36">
        <f>IF('Employee Master'!$B63="","",IF($O63&lt;='Tax Rates'!$C$57,"Yes","No"))</f>
        <v/>
      </c>
      <c r="R63" s="35">
        <f>IF('Employee Master'!$B63="","",IF($Q63="Yes",ROUND($N63*'Tax Rates'!$C$55,0),0))</f>
        <v/>
      </c>
      <c r="S63" s="35">
        <f>IF('Employee Master'!$B63="","",IF($Q63="Yes",ROUND($N63*'Tax Rates'!$C$56,0),0))</f>
        <v/>
      </c>
      <c r="T63" s="35">
        <f>IF('Employee Master'!$B63="","",IFERROR(INDEX('Tax Rates'!$C$62:$C$77,MATCH(IF('Employee Master'!$H63="",Settings!$C$13,'Employee Master'!$H63),'Tax Rates'!$B$62:$B$77,0)),0))</f>
        <v/>
      </c>
      <c r="U63" s="35">
        <f>IF('Employee Master'!$B63="","",N('Employee Master'!$U63))</f>
        <v/>
      </c>
      <c r="V63" s="35">
        <f>IF('Employee Master'!$B63="","",ROUND($D63/12,0))</f>
        <v/>
      </c>
      <c r="W63" s="35">
        <f>IF('Employee Master'!$B63="","",ROUND($E63/12,0))</f>
        <v/>
      </c>
      <c r="X63" s="35">
        <f>IF('Employee Master'!$B63="","",ROUND($M63/12,0))</f>
        <v/>
      </c>
    </row>
    <row r="64">
      <c r="A64" s="31">
        <f>IF('Employee Master'!$B64="","",'Employee Master'!$B64)</f>
        <v/>
      </c>
      <c r="B64" s="31">
        <f>IF('Employee Master'!$B64="","",'Employee Master'!$C64)</f>
        <v/>
      </c>
      <c r="C64" s="32">
        <f>IF('Employee Master'!$B64="","",N('Employee Master'!$K64))</f>
        <v/>
      </c>
      <c r="D64" s="32">
        <f>IF('Employee Master'!$B64="","",ROUND($C64*N('Employee Master'!$L64),0))</f>
        <v/>
      </c>
      <c r="E64" s="32">
        <f>IF('Employee Master'!$B64="","",ROUND($D64*N('Employee Master'!$M64),0))</f>
        <v/>
      </c>
      <c r="F64" s="32">
        <f>IF('Employee Master'!$B64="","",IF('Employee Master'!$O64="No",$D64,MIN($D64,'Tax Rates'!$C$51*12)))</f>
        <v/>
      </c>
      <c r="G64" s="32">
        <f>IF('Employee Master'!$B64="","",ROUND($F64*'Tax Rates'!$C$50,0))</f>
        <v/>
      </c>
      <c r="H64" s="32">
        <f>IF('Employee Master'!$B64="","",ROUND($D64*N('Employee Master'!$N64),0))</f>
        <v/>
      </c>
      <c r="I64" s="32">
        <f>IF('Employee Master'!$B64="","",ROUND($D64*'Tax Rates'!$C$58,0))</f>
        <v/>
      </c>
      <c r="J64" s="32">
        <f>IF('Employee Master'!$B64="","",N('Employee Master'!$R64))</f>
        <v/>
      </c>
      <c r="K64" s="32">
        <f>IF('Employee Master'!$B64="","",N('Employee Master'!$S64))</f>
        <v/>
      </c>
      <c r="L64" s="32">
        <f>IF('Employee Master'!$B64="","",N('Employee Master'!$T64))</f>
        <v/>
      </c>
      <c r="M64" s="32">
        <f>IF('Employee Master'!$B64="","",MAX(0,$C64-$D64-$E64-$G64-$H64-$I64-$J64-$K64-$L64))</f>
        <v/>
      </c>
      <c r="N64" s="32">
        <f>IF('Employee Master'!$B64="","",$D64+$E64+$M64+$J64+$K64+$L64)</f>
        <v/>
      </c>
      <c r="O64" s="32">
        <f>IF('Employee Master'!$B64="","",ROUND($N64/12,0))</f>
        <v/>
      </c>
      <c r="P64" s="32">
        <f>IF('Employee Master'!$B64="","",ROUND($F64*'Tax Rates'!$C$50,0))</f>
        <v/>
      </c>
      <c r="Q64" s="33">
        <f>IF('Employee Master'!$B64="","",IF($O64&lt;='Tax Rates'!$C$57,"Yes","No"))</f>
        <v/>
      </c>
      <c r="R64" s="32">
        <f>IF('Employee Master'!$B64="","",IF($Q64="Yes",ROUND($N64*'Tax Rates'!$C$55,0),0))</f>
        <v/>
      </c>
      <c r="S64" s="32">
        <f>IF('Employee Master'!$B64="","",IF($Q64="Yes",ROUND($N64*'Tax Rates'!$C$56,0),0))</f>
        <v/>
      </c>
      <c r="T64" s="32">
        <f>IF('Employee Master'!$B64="","",IFERROR(INDEX('Tax Rates'!$C$62:$C$77,MATCH(IF('Employee Master'!$H64="",Settings!$C$13,'Employee Master'!$H64),'Tax Rates'!$B$62:$B$77,0)),0))</f>
        <v/>
      </c>
      <c r="U64" s="32">
        <f>IF('Employee Master'!$B64="","",N('Employee Master'!$U64))</f>
        <v/>
      </c>
      <c r="V64" s="32">
        <f>IF('Employee Master'!$B64="","",ROUND($D64/12,0))</f>
        <v/>
      </c>
      <c r="W64" s="32">
        <f>IF('Employee Master'!$B64="","",ROUND($E64/12,0))</f>
        <v/>
      </c>
      <c r="X64" s="32">
        <f>IF('Employee Master'!$B64="","",ROUND($M64/12,0))</f>
        <v/>
      </c>
    </row>
    <row r="65">
      <c r="A65" s="34">
        <f>IF('Employee Master'!$B65="","",'Employee Master'!$B65)</f>
        <v/>
      </c>
      <c r="B65" s="34">
        <f>IF('Employee Master'!$B65="","",'Employee Master'!$C65)</f>
        <v/>
      </c>
      <c r="C65" s="35">
        <f>IF('Employee Master'!$B65="","",N('Employee Master'!$K65))</f>
        <v/>
      </c>
      <c r="D65" s="35">
        <f>IF('Employee Master'!$B65="","",ROUND($C65*N('Employee Master'!$L65),0))</f>
        <v/>
      </c>
      <c r="E65" s="35">
        <f>IF('Employee Master'!$B65="","",ROUND($D65*N('Employee Master'!$M65),0))</f>
        <v/>
      </c>
      <c r="F65" s="35">
        <f>IF('Employee Master'!$B65="","",IF('Employee Master'!$O65="No",$D65,MIN($D65,'Tax Rates'!$C$51*12)))</f>
        <v/>
      </c>
      <c r="G65" s="35">
        <f>IF('Employee Master'!$B65="","",ROUND($F65*'Tax Rates'!$C$50,0))</f>
        <v/>
      </c>
      <c r="H65" s="35">
        <f>IF('Employee Master'!$B65="","",ROUND($D65*N('Employee Master'!$N65),0))</f>
        <v/>
      </c>
      <c r="I65" s="35">
        <f>IF('Employee Master'!$B65="","",ROUND($D65*'Tax Rates'!$C$58,0))</f>
        <v/>
      </c>
      <c r="J65" s="35">
        <f>IF('Employee Master'!$B65="","",N('Employee Master'!$R65))</f>
        <v/>
      </c>
      <c r="K65" s="35">
        <f>IF('Employee Master'!$B65="","",N('Employee Master'!$S65))</f>
        <v/>
      </c>
      <c r="L65" s="35">
        <f>IF('Employee Master'!$B65="","",N('Employee Master'!$T65))</f>
        <v/>
      </c>
      <c r="M65" s="35">
        <f>IF('Employee Master'!$B65="","",MAX(0,$C65-$D65-$E65-$G65-$H65-$I65-$J65-$K65-$L65))</f>
        <v/>
      </c>
      <c r="N65" s="35">
        <f>IF('Employee Master'!$B65="","",$D65+$E65+$M65+$J65+$K65+$L65)</f>
        <v/>
      </c>
      <c r="O65" s="35">
        <f>IF('Employee Master'!$B65="","",ROUND($N65/12,0))</f>
        <v/>
      </c>
      <c r="P65" s="35">
        <f>IF('Employee Master'!$B65="","",ROUND($F65*'Tax Rates'!$C$50,0))</f>
        <v/>
      </c>
      <c r="Q65" s="36">
        <f>IF('Employee Master'!$B65="","",IF($O65&lt;='Tax Rates'!$C$57,"Yes","No"))</f>
        <v/>
      </c>
      <c r="R65" s="35">
        <f>IF('Employee Master'!$B65="","",IF($Q65="Yes",ROUND($N65*'Tax Rates'!$C$55,0),0))</f>
        <v/>
      </c>
      <c r="S65" s="35">
        <f>IF('Employee Master'!$B65="","",IF($Q65="Yes",ROUND($N65*'Tax Rates'!$C$56,0),0))</f>
        <v/>
      </c>
      <c r="T65" s="35">
        <f>IF('Employee Master'!$B65="","",IFERROR(INDEX('Tax Rates'!$C$62:$C$77,MATCH(IF('Employee Master'!$H65="",Settings!$C$13,'Employee Master'!$H65),'Tax Rates'!$B$62:$B$77,0)),0))</f>
        <v/>
      </c>
      <c r="U65" s="35">
        <f>IF('Employee Master'!$B65="","",N('Employee Master'!$U65))</f>
        <v/>
      </c>
      <c r="V65" s="35">
        <f>IF('Employee Master'!$B65="","",ROUND($D65/12,0))</f>
        <v/>
      </c>
      <c r="W65" s="35">
        <f>IF('Employee Master'!$B65="","",ROUND($E65/12,0))</f>
        <v/>
      </c>
      <c r="X65" s="35">
        <f>IF('Employee Master'!$B65="","",ROUND($M65/12,0))</f>
        <v/>
      </c>
    </row>
    <row r="66">
      <c r="A66" s="31">
        <f>IF('Employee Master'!$B66="","",'Employee Master'!$B66)</f>
        <v/>
      </c>
      <c r="B66" s="31">
        <f>IF('Employee Master'!$B66="","",'Employee Master'!$C66)</f>
        <v/>
      </c>
      <c r="C66" s="32">
        <f>IF('Employee Master'!$B66="","",N('Employee Master'!$K66))</f>
        <v/>
      </c>
      <c r="D66" s="32">
        <f>IF('Employee Master'!$B66="","",ROUND($C66*N('Employee Master'!$L66),0))</f>
        <v/>
      </c>
      <c r="E66" s="32">
        <f>IF('Employee Master'!$B66="","",ROUND($D66*N('Employee Master'!$M66),0))</f>
        <v/>
      </c>
      <c r="F66" s="32">
        <f>IF('Employee Master'!$B66="","",IF('Employee Master'!$O66="No",$D66,MIN($D66,'Tax Rates'!$C$51*12)))</f>
        <v/>
      </c>
      <c r="G66" s="32">
        <f>IF('Employee Master'!$B66="","",ROUND($F66*'Tax Rates'!$C$50,0))</f>
        <v/>
      </c>
      <c r="H66" s="32">
        <f>IF('Employee Master'!$B66="","",ROUND($D66*N('Employee Master'!$N66),0))</f>
        <v/>
      </c>
      <c r="I66" s="32">
        <f>IF('Employee Master'!$B66="","",ROUND($D66*'Tax Rates'!$C$58,0))</f>
        <v/>
      </c>
      <c r="J66" s="32">
        <f>IF('Employee Master'!$B66="","",N('Employee Master'!$R66))</f>
        <v/>
      </c>
      <c r="K66" s="32">
        <f>IF('Employee Master'!$B66="","",N('Employee Master'!$S66))</f>
        <v/>
      </c>
      <c r="L66" s="32">
        <f>IF('Employee Master'!$B66="","",N('Employee Master'!$T66))</f>
        <v/>
      </c>
      <c r="M66" s="32">
        <f>IF('Employee Master'!$B66="","",MAX(0,$C66-$D66-$E66-$G66-$H66-$I66-$J66-$K66-$L66))</f>
        <v/>
      </c>
      <c r="N66" s="32">
        <f>IF('Employee Master'!$B66="","",$D66+$E66+$M66+$J66+$K66+$L66)</f>
        <v/>
      </c>
      <c r="O66" s="32">
        <f>IF('Employee Master'!$B66="","",ROUND($N66/12,0))</f>
        <v/>
      </c>
      <c r="P66" s="32">
        <f>IF('Employee Master'!$B66="","",ROUND($F66*'Tax Rates'!$C$50,0))</f>
        <v/>
      </c>
      <c r="Q66" s="33">
        <f>IF('Employee Master'!$B66="","",IF($O66&lt;='Tax Rates'!$C$57,"Yes","No"))</f>
        <v/>
      </c>
      <c r="R66" s="32">
        <f>IF('Employee Master'!$B66="","",IF($Q66="Yes",ROUND($N66*'Tax Rates'!$C$55,0),0))</f>
        <v/>
      </c>
      <c r="S66" s="32">
        <f>IF('Employee Master'!$B66="","",IF($Q66="Yes",ROUND($N66*'Tax Rates'!$C$56,0),0))</f>
        <v/>
      </c>
      <c r="T66" s="32">
        <f>IF('Employee Master'!$B66="","",IFERROR(INDEX('Tax Rates'!$C$62:$C$77,MATCH(IF('Employee Master'!$H66="",Settings!$C$13,'Employee Master'!$H66),'Tax Rates'!$B$62:$B$77,0)),0))</f>
        <v/>
      </c>
      <c r="U66" s="32">
        <f>IF('Employee Master'!$B66="","",N('Employee Master'!$U66))</f>
        <v/>
      </c>
      <c r="V66" s="32">
        <f>IF('Employee Master'!$B66="","",ROUND($D66/12,0))</f>
        <v/>
      </c>
      <c r="W66" s="32">
        <f>IF('Employee Master'!$B66="","",ROUND($E66/12,0))</f>
        <v/>
      </c>
      <c r="X66" s="32">
        <f>IF('Employee Master'!$B66="","",ROUND($M66/12,0))</f>
        <v/>
      </c>
    </row>
    <row r="67">
      <c r="A67" s="34">
        <f>IF('Employee Master'!$B67="","",'Employee Master'!$B67)</f>
        <v/>
      </c>
      <c r="B67" s="34">
        <f>IF('Employee Master'!$B67="","",'Employee Master'!$C67)</f>
        <v/>
      </c>
      <c r="C67" s="35">
        <f>IF('Employee Master'!$B67="","",N('Employee Master'!$K67))</f>
        <v/>
      </c>
      <c r="D67" s="35">
        <f>IF('Employee Master'!$B67="","",ROUND($C67*N('Employee Master'!$L67),0))</f>
        <v/>
      </c>
      <c r="E67" s="35">
        <f>IF('Employee Master'!$B67="","",ROUND($D67*N('Employee Master'!$M67),0))</f>
        <v/>
      </c>
      <c r="F67" s="35">
        <f>IF('Employee Master'!$B67="","",IF('Employee Master'!$O67="No",$D67,MIN($D67,'Tax Rates'!$C$51*12)))</f>
        <v/>
      </c>
      <c r="G67" s="35">
        <f>IF('Employee Master'!$B67="","",ROUND($F67*'Tax Rates'!$C$50,0))</f>
        <v/>
      </c>
      <c r="H67" s="35">
        <f>IF('Employee Master'!$B67="","",ROUND($D67*N('Employee Master'!$N67),0))</f>
        <v/>
      </c>
      <c r="I67" s="35">
        <f>IF('Employee Master'!$B67="","",ROUND($D67*'Tax Rates'!$C$58,0))</f>
        <v/>
      </c>
      <c r="J67" s="35">
        <f>IF('Employee Master'!$B67="","",N('Employee Master'!$R67))</f>
        <v/>
      </c>
      <c r="K67" s="35">
        <f>IF('Employee Master'!$B67="","",N('Employee Master'!$S67))</f>
        <v/>
      </c>
      <c r="L67" s="35">
        <f>IF('Employee Master'!$B67="","",N('Employee Master'!$T67))</f>
        <v/>
      </c>
      <c r="M67" s="35">
        <f>IF('Employee Master'!$B67="","",MAX(0,$C67-$D67-$E67-$G67-$H67-$I67-$J67-$K67-$L67))</f>
        <v/>
      </c>
      <c r="N67" s="35">
        <f>IF('Employee Master'!$B67="","",$D67+$E67+$M67+$J67+$K67+$L67)</f>
        <v/>
      </c>
      <c r="O67" s="35">
        <f>IF('Employee Master'!$B67="","",ROUND($N67/12,0))</f>
        <v/>
      </c>
      <c r="P67" s="35">
        <f>IF('Employee Master'!$B67="","",ROUND($F67*'Tax Rates'!$C$50,0))</f>
        <v/>
      </c>
      <c r="Q67" s="36">
        <f>IF('Employee Master'!$B67="","",IF($O67&lt;='Tax Rates'!$C$57,"Yes","No"))</f>
        <v/>
      </c>
      <c r="R67" s="35">
        <f>IF('Employee Master'!$B67="","",IF($Q67="Yes",ROUND($N67*'Tax Rates'!$C$55,0),0))</f>
        <v/>
      </c>
      <c r="S67" s="35">
        <f>IF('Employee Master'!$B67="","",IF($Q67="Yes",ROUND($N67*'Tax Rates'!$C$56,0),0))</f>
        <v/>
      </c>
      <c r="T67" s="35">
        <f>IF('Employee Master'!$B67="","",IFERROR(INDEX('Tax Rates'!$C$62:$C$77,MATCH(IF('Employee Master'!$H67="",Settings!$C$13,'Employee Master'!$H67),'Tax Rates'!$B$62:$B$77,0)),0))</f>
        <v/>
      </c>
      <c r="U67" s="35">
        <f>IF('Employee Master'!$B67="","",N('Employee Master'!$U67))</f>
        <v/>
      </c>
      <c r="V67" s="35">
        <f>IF('Employee Master'!$B67="","",ROUND($D67/12,0))</f>
        <v/>
      </c>
      <c r="W67" s="35">
        <f>IF('Employee Master'!$B67="","",ROUND($E67/12,0))</f>
        <v/>
      </c>
      <c r="X67" s="35">
        <f>IF('Employee Master'!$B67="","",ROUND($M67/12,0))</f>
        <v/>
      </c>
    </row>
    <row r="68">
      <c r="A68" s="31">
        <f>IF('Employee Master'!$B68="","",'Employee Master'!$B68)</f>
        <v/>
      </c>
      <c r="B68" s="31">
        <f>IF('Employee Master'!$B68="","",'Employee Master'!$C68)</f>
        <v/>
      </c>
      <c r="C68" s="32">
        <f>IF('Employee Master'!$B68="","",N('Employee Master'!$K68))</f>
        <v/>
      </c>
      <c r="D68" s="32">
        <f>IF('Employee Master'!$B68="","",ROUND($C68*N('Employee Master'!$L68),0))</f>
        <v/>
      </c>
      <c r="E68" s="32">
        <f>IF('Employee Master'!$B68="","",ROUND($D68*N('Employee Master'!$M68),0))</f>
        <v/>
      </c>
      <c r="F68" s="32">
        <f>IF('Employee Master'!$B68="","",IF('Employee Master'!$O68="No",$D68,MIN($D68,'Tax Rates'!$C$51*12)))</f>
        <v/>
      </c>
      <c r="G68" s="32">
        <f>IF('Employee Master'!$B68="","",ROUND($F68*'Tax Rates'!$C$50,0))</f>
        <v/>
      </c>
      <c r="H68" s="32">
        <f>IF('Employee Master'!$B68="","",ROUND($D68*N('Employee Master'!$N68),0))</f>
        <v/>
      </c>
      <c r="I68" s="32">
        <f>IF('Employee Master'!$B68="","",ROUND($D68*'Tax Rates'!$C$58,0))</f>
        <v/>
      </c>
      <c r="J68" s="32">
        <f>IF('Employee Master'!$B68="","",N('Employee Master'!$R68))</f>
        <v/>
      </c>
      <c r="K68" s="32">
        <f>IF('Employee Master'!$B68="","",N('Employee Master'!$S68))</f>
        <v/>
      </c>
      <c r="L68" s="32">
        <f>IF('Employee Master'!$B68="","",N('Employee Master'!$T68))</f>
        <v/>
      </c>
      <c r="M68" s="32">
        <f>IF('Employee Master'!$B68="","",MAX(0,$C68-$D68-$E68-$G68-$H68-$I68-$J68-$K68-$L68))</f>
        <v/>
      </c>
      <c r="N68" s="32">
        <f>IF('Employee Master'!$B68="","",$D68+$E68+$M68+$J68+$K68+$L68)</f>
        <v/>
      </c>
      <c r="O68" s="32">
        <f>IF('Employee Master'!$B68="","",ROUND($N68/12,0))</f>
        <v/>
      </c>
      <c r="P68" s="32">
        <f>IF('Employee Master'!$B68="","",ROUND($F68*'Tax Rates'!$C$50,0))</f>
        <v/>
      </c>
      <c r="Q68" s="33">
        <f>IF('Employee Master'!$B68="","",IF($O68&lt;='Tax Rates'!$C$57,"Yes","No"))</f>
        <v/>
      </c>
      <c r="R68" s="32">
        <f>IF('Employee Master'!$B68="","",IF($Q68="Yes",ROUND($N68*'Tax Rates'!$C$55,0),0))</f>
        <v/>
      </c>
      <c r="S68" s="32">
        <f>IF('Employee Master'!$B68="","",IF($Q68="Yes",ROUND($N68*'Tax Rates'!$C$56,0),0))</f>
        <v/>
      </c>
      <c r="T68" s="32">
        <f>IF('Employee Master'!$B68="","",IFERROR(INDEX('Tax Rates'!$C$62:$C$77,MATCH(IF('Employee Master'!$H68="",Settings!$C$13,'Employee Master'!$H68),'Tax Rates'!$B$62:$B$77,0)),0))</f>
        <v/>
      </c>
      <c r="U68" s="32">
        <f>IF('Employee Master'!$B68="","",N('Employee Master'!$U68))</f>
        <v/>
      </c>
      <c r="V68" s="32">
        <f>IF('Employee Master'!$B68="","",ROUND($D68/12,0))</f>
        <v/>
      </c>
      <c r="W68" s="32">
        <f>IF('Employee Master'!$B68="","",ROUND($E68/12,0))</f>
        <v/>
      </c>
      <c r="X68" s="32">
        <f>IF('Employee Master'!$B68="","",ROUND($M68/12,0))</f>
        <v/>
      </c>
    </row>
    <row r="69">
      <c r="A69" s="34">
        <f>IF('Employee Master'!$B69="","",'Employee Master'!$B69)</f>
        <v/>
      </c>
      <c r="B69" s="34">
        <f>IF('Employee Master'!$B69="","",'Employee Master'!$C69)</f>
        <v/>
      </c>
      <c r="C69" s="35">
        <f>IF('Employee Master'!$B69="","",N('Employee Master'!$K69))</f>
        <v/>
      </c>
      <c r="D69" s="35">
        <f>IF('Employee Master'!$B69="","",ROUND($C69*N('Employee Master'!$L69),0))</f>
        <v/>
      </c>
      <c r="E69" s="35">
        <f>IF('Employee Master'!$B69="","",ROUND($D69*N('Employee Master'!$M69),0))</f>
        <v/>
      </c>
      <c r="F69" s="35">
        <f>IF('Employee Master'!$B69="","",IF('Employee Master'!$O69="No",$D69,MIN($D69,'Tax Rates'!$C$51*12)))</f>
        <v/>
      </c>
      <c r="G69" s="35">
        <f>IF('Employee Master'!$B69="","",ROUND($F69*'Tax Rates'!$C$50,0))</f>
        <v/>
      </c>
      <c r="H69" s="35">
        <f>IF('Employee Master'!$B69="","",ROUND($D69*N('Employee Master'!$N69),0))</f>
        <v/>
      </c>
      <c r="I69" s="35">
        <f>IF('Employee Master'!$B69="","",ROUND($D69*'Tax Rates'!$C$58,0))</f>
        <v/>
      </c>
      <c r="J69" s="35">
        <f>IF('Employee Master'!$B69="","",N('Employee Master'!$R69))</f>
        <v/>
      </c>
      <c r="K69" s="35">
        <f>IF('Employee Master'!$B69="","",N('Employee Master'!$S69))</f>
        <v/>
      </c>
      <c r="L69" s="35">
        <f>IF('Employee Master'!$B69="","",N('Employee Master'!$T69))</f>
        <v/>
      </c>
      <c r="M69" s="35">
        <f>IF('Employee Master'!$B69="","",MAX(0,$C69-$D69-$E69-$G69-$H69-$I69-$J69-$K69-$L69))</f>
        <v/>
      </c>
      <c r="N69" s="35">
        <f>IF('Employee Master'!$B69="","",$D69+$E69+$M69+$J69+$K69+$L69)</f>
        <v/>
      </c>
      <c r="O69" s="35">
        <f>IF('Employee Master'!$B69="","",ROUND($N69/12,0))</f>
        <v/>
      </c>
      <c r="P69" s="35">
        <f>IF('Employee Master'!$B69="","",ROUND($F69*'Tax Rates'!$C$50,0))</f>
        <v/>
      </c>
      <c r="Q69" s="36">
        <f>IF('Employee Master'!$B69="","",IF($O69&lt;='Tax Rates'!$C$57,"Yes","No"))</f>
        <v/>
      </c>
      <c r="R69" s="35">
        <f>IF('Employee Master'!$B69="","",IF($Q69="Yes",ROUND($N69*'Tax Rates'!$C$55,0),0))</f>
        <v/>
      </c>
      <c r="S69" s="35">
        <f>IF('Employee Master'!$B69="","",IF($Q69="Yes",ROUND($N69*'Tax Rates'!$C$56,0),0))</f>
        <v/>
      </c>
      <c r="T69" s="35">
        <f>IF('Employee Master'!$B69="","",IFERROR(INDEX('Tax Rates'!$C$62:$C$77,MATCH(IF('Employee Master'!$H69="",Settings!$C$13,'Employee Master'!$H69),'Tax Rates'!$B$62:$B$77,0)),0))</f>
        <v/>
      </c>
      <c r="U69" s="35">
        <f>IF('Employee Master'!$B69="","",N('Employee Master'!$U69))</f>
        <v/>
      </c>
      <c r="V69" s="35">
        <f>IF('Employee Master'!$B69="","",ROUND($D69/12,0))</f>
        <v/>
      </c>
      <c r="W69" s="35">
        <f>IF('Employee Master'!$B69="","",ROUND($E69/12,0))</f>
        <v/>
      </c>
      <c r="X69" s="35">
        <f>IF('Employee Master'!$B69="","",ROUND($M69/12,0))</f>
        <v/>
      </c>
    </row>
    <row r="70">
      <c r="A70" s="31">
        <f>IF('Employee Master'!$B70="","",'Employee Master'!$B70)</f>
        <v/>
      </c>
      <c r="B70" s="31">
        <f>IF('Employee Master'!$B70="","",'Employee Master'!$C70)</f>
        <v/>
      </c>
      <c r="C70" s="32">
        <f>IF('Employee Master'!$B70="","",N('Employee Master'!$K70))</f>
        <v/>
      </c>
      <c r="D70" s="32">
        <f>IF('Employee Master'!$B70="","",ROUND($C70*N('Employee Master'!$L70),0))</f>
        <v/>
      </c>
      <c r="E70" s="32">
        <f>IF('Employee Master'!$B70="","",ROUND($D70*N('Employee Master'!$M70),0))</f>
        <v/>
      </c>
      <c r="F70" s="32">
        <f>IF('Employee Master'!$B70="","",IF('Employee Master'!$O70="No",$D70,MIN($D70,'Tax Rates'!$C$51*12)))</f>
        <v/>
      </c>
      <c r="G70" s="32">
        <f>IF('Employee Master'!$B70="","",ROUND($F70*'Tax Rates'!$C$50,0))</f>
        <v/>
      </c>
      <c r="H70" s="32">
        <f>IF('Employee Master'!$B70="","",ROUND($D70*N('Employee Master'!$N70),0))</f>
        <v/>
      </c>
      <c r="I70" s="32">
        <f>IF('Employee Master'!$B70="","",ROUND($D70*'Tax Rates'!$C$58,0))</f>
        <v/>
      </c>
      <c r="J70" s="32">
        <f>IF('Employee Master'!$B70="","",N('Employee Master'!$R70))</f>
        <v/>
      </c>
      <c r="K70" s="32">
        <f>IF('Employee Master'!$B70="","",N('Employee Master'!$S70))</f>
        <v/>
      </c>
      <c r="L70" s="32">
        <f>IF('Employee Master'!$B70="","",N('Employee Master'!$T70))</f>
        <v/>
      </c>
      <c r="M70" s="32">
        <f>IF('Employee Master'!$B70="","",MAX(0,$C70-$D70-$E70-$G70-$H70-$I70-$J70-$K70-$L70))</f>
        <v/>
      </c>
      <c r="N70" s="32">
        <f>IF('Employee Master'!$B70="","",$D70+$E70+$M70+$J70+$K70+$L70)</f>
        <v/>
      </c>
      <c r="O70" s="32">
        <f>IF('Employee Master'!$B70="","",ROUND($N70/12,0))</f>
        <v/>
      </c>
      <c r="P70" s="32">
        <f>IF('Employee Master'!$B70="","",ROUND($F70*'Tax Rates'!$C$50,0))</f>
        <v/>
      </c>
      <c r="Q70" s="33">
        <f>IF('Employee Master'!$B70="","",IF($O70&lt;='Tax Rates'!$C$57,"Yes","No"))</f>
        <v/>
      </c>
      <c r="R70" s="32">
        <f>IF('Employee Master'!$B70="","",IF($Q70="Yes",ROUND($N70*'Tax Rates'!$C$55,0),0))</f>
        <v/>
      </c>
      <c r="S70" s="32">
        <f>IF('Employee Master'!$B70="","",IF($Q70="Yes",ROUND($N70*'Tax Rates'!$C$56,0),0))</f>
        <v/>
      </c>
      <c r="T70" s="32">
        <f>IF('Employee Master'!$B70="","",IFERROR(INDEX('Tax Rates'!$C$62:$C$77,MATCH(IF('Employee Master'!$H70="",Settings!$C$13,'Employee Master'!$H70),'Tax Rates'!$B$62:$B$77,0)),0))</f>
        <v/>
      </c>
      <c r="U70" s="32">
        <f>IF('Employee Master'!$B70="","",N('Employee Master'!$U70))</f>
        <v/>
      </c>
      <c r="V70" s="32">
        <f>IF('Employee Master'!$B70="","",ROUND($D70/12,0))</f>
        <v/>
      </c>
      <c r="W70" s="32">
        <f>IF('Employee Master'!$B70="","",ROUND($E70/12,0))</f>
        <v/>
      </c>
      <c r="X70" s="32">
        <f>IF('Employee Master'!$B70="","",ROUND($M70/12,0))</f>
        <v/>
      </c>
    </row>
    <row r="71">
      <c r="A71" s="34">
        <f>IF('Employee Master'!$B71="","",'Employee Master'!$B71)</f>
        <v/>
      </c>
      <c r="B71" s="34">
        <f>IF('Employee Master'!$B71="","",'Employee Master'!$C71)</f>
        <v/>
      </c>
      <c r="C71" s="35">
        <f>IF('Employee Master'!$B71="","",N('Employee Master'!$K71))</f>
        <v/>
      </c>
      <c r="D71" s="35">
        <f>IF('Employee Master'!$B71="","",ROUND($C71*N('Employee Master'!$L71),0))</f>
        <v/>
      </c>
      <c r="E71" s="35">
        <f>IF('Employee Master'!$B71="","",ROUND($D71*N('Employee Master'!$M71),0))</f>
        <v/>
      </c>
      <c r="F71" s="35">
        <f>IF('Employee Master'!$B71="","",IF('Employee Master'!$O71="No",$D71,MIN($D71,'Tax Rates'!$C$51*12)))</f>
        <v/>
      </c>
      <c r="G71" s="35">
        <f>IF('Employee Master'!$B71="","",ROUND($F71*'Tax Rates'!$C$50,0))</f>
        <v/>
      </c>
      <c r="H71" s="35">
        <f>IF('Employee Master'!$B71="","",ROUND($D71*N('Employee Master'!$N71),0))</f>
        <v/>
      </c>
      <c r="I71" s="35">
        <f>IF('Employee Master'!$B71="","",ROUND($D71*'Tax Rates'!$C$58,0))</f>
        <v/>
      </c>
      <c r="J71" s="35">
        <f>IF('Employee Master'!$B71="","",N('Employee Master'!$R71))</f>
        <v/>
      </c>
      <c r="K71" s="35">
        <f>IF('Employee Master'!$B71="","",N('Employee Master'!$S71))</f>
        <v/>
      </c>
      <c r="L71" s="35">
        <f>IF('Employee Master'!$B71="","",N('Employee Master'!$T71))</f>
        <v/>
      </c>
      <c r="M71" s="35">
        <f>IF('Employee Master'!$B71="","",MAX(0,$C71-$D71-$E71-$G71-$H71-$I71-$J71-$K71-$L71))</f>
        <v/>
      </c>
      <c r="N71" s="35">
        <f>IF('Employee Master'!$B71="","",$D71+$E71+$M71+$J71+$K71+$L71)</f>
        <v/>
      </c>
      <c r="O71" s="35">
        <f>IF('Employee Master'!$B71="","",ROUND($N71/12,0))</f>
        <v/>
      </c>
      <c r="P71" s="35">
        <f>IF('Employee Master'!$B71="","",ROUND($F71*'Tax Rates'!$C$50,0))</f>
        <v/>
      </c>
      <c r="Q71" s="36">
        <f>IF('Employee Master'!$B71="","",IF($O71&lt;='Tax Rates'!$C$57,"Yes","No"))</f>
        <v/>
      </c>
      <c r="R71" s="35">
        <f>IF('Employee Master'!$B71="","",IF($Q71="Yes",ROUND($N71*'Tax Rates'!$C$55,0),0))</f>
        <v/>
      </c>
      <c r="S71" s="35">
        <f>IF('Employee Master'!$B71="","",IF($Q71="Yes",ROUND($N71*'Tax Rates'!$C$56,0),0))</f>
        <v/>
      </c>
      <c r="T71" s="35">
        <f>IF('Employee Master'!$B71="","",IFERROR(INDEX('Tax Rates'!$C$62:$C$77,MATCH(IF('Employee Master'!$H71="",Settings!$C$13,'Employee Master'!$H71),'Tax Rates'!$B$62:$B$77,0)),0))</f>
        <v/>
      </c>
      <c r="U71" s="35">
        <f>IF('Employee Master'!$B71="","",N('Employee Master'!$U71))</f>
        <v/>
      </c>
      <c r="V71" s="35">
        <f>IF('Employee Master'!$B71="","",ROUND($D71/12,0))</f>
        <v/>
      </c>
      <c r="W71" s="35">
        <f>IF('Employee Master'!$B71="","",ROUND($E71/12,0))</f>
        <v/>
      </c>
      <c r="X71" s="35">
        <f>IF('Employee Master'!$B71="","",ROUND($M71/12,0))</f>
        <v/>
      </c>
    </row>
    <row r="72">
      <c r="A72" s="31">
        <f>IF('Employee Master'!$B72="","",'Employee Master'!$B72)</f>
        <v/>
      </c>
      <c r="B72" s="31">
        <f>IF('Employee Master'!$B72="","",'Employee Master'!$C72)</f>
        <v/>
      </c>
      <c r="C72" s="32">
        <f>IF('Employee Master'!$B72="","",N('Employee Master'!$K72))</f>
        <v/>
      </c>
      <c r="D72" s="32">
        <f>IF('Employee Master'!$B72="","",ROUND($C72*N('Employee Master'!$L72),0))</f>
        <v/>
      </c>
      <c r="E72" s="32">
        <f>IF('Employee Master'!$B72="","",ROUND($D72*N('Employee Master'!$M72),0))</f>
        <v/>
      </c>
      <c r="F72" s="32">
        <f>IF('Employee Master'!$B72="","",IF('Employee Master'!$O72="No",$D72,MIN($D72,'Tax Rates'!$C$51*12)))</f>
        <v/>
      </c>
      <c r="G72" s="32">
        <f>IF('Employee Master'!$B72="","",ROUND($F72*'Tax Rates'!$C$50,0))</f>
        <v/>
      </c>
      <c r="H72" s="32">
        <f>IF('Employee Master'!$B72="","",ROUND($D72*N('Employee Master'!$N72),0))</f>
        <v/>
      </c>
      <c r="I72" s="32">
        <f>IF('Employee Master'!$B72="","",ROUND($D72*'Tax Rates'!$C$58,0))</f>
        <v/>
      </c>
      <c r="J72" s="32">
        <f>IF('Employee Master'!$B72="","",N('Employee Master'!$R72))</f>
        <v/>
      </c>
      <c r="K72" s="32">
        <f>IF('Employee Master'!$B72="","",N('Employee Master'!$S72))</f>
        <v/>
      </c>
      <c r="L72" s="32">
        <f>IF('Employee Master'!$B72="","",N('Employee Master'!$T72))</f>
        <v/>
      </c>
      <c r="M72" s="32">
        <f>IF('Employee Master'!$B72="","",MAX(0,$C72-$D72-$E72-$G72-$H72-$I72-$J72-$K72-$L72))</f>
        <v/>
      </c>
      <c r="N72" s="32">
        <f>IF('Employee Master'!$B72="","",$D72+$E72+$M72+$J72+$K72+$L72)</f>
        <v/>
      </c>
      <c r="O72" s="32">
        <f>IF('Employee Master'!$B72="","",ROUND($N72/12,0))</f>
        <v/>
      </c>
      <c r="P72" s="32">
        <f>IF('Employee Master'!$B72="","",ROUND($F72*'Tax Rates'!$C$50,0))</f>
        <v/>
      </c>
      <c r="Q72" s="33">
        <f>IF('Employee Master'!$B72="","",IF($O72&lt;='Tax Rates'!$C$57,"Yes","No"))</f>
        <v/>
      </c>
      <c r="R72" s="32">
        <f>IF('Employee Master'!$B72="","",IF($Q72="Yes",ROUND($N72*'Tax Rates'!$C$55,0),0))</f>
        <v/>
      </c>
      <c r="S72" s="32">
        <f>IF('Employee Master'!$B72="","",IF($Q72="Yes",ROUND($N72*'Tax Rates'!$C$56,0),0))</f>
        <v/>
      </c>
      <c r="T72" s="32">
        <f>IF('Employee Master'!$B72="","",IFERROR(INDEX('Tax Rates'!$C$62:$C$77,MATCH(IF('Employee Master'!$H72="",Settings!$C$13,'Employee Master'!$H72),'Tax Rates'!$B$62:$B$77,0)),0))</f>
        <v/>
      </c>
      <c r="U72" s="32">
        <f>IF('Employee Master'!$B72="","",N('Employee Master'!$U72))</f>
        <v/>
      </c>
      <c r="V72" s="32">
        <f>IF('Employee Master'!$B72="","",ROUND($D72/12,0))</f>
        <v/>
      </c>
      <c r="W72" s="32">
        <f>IF('Employee Master'!$B72="","",ROUND($E72/12,0))</f>
        <v/>
      </c>
      <c r="X72" s="32">
        <f>IF('Employee Master'!$B72="","",ROUND($M72/12,0))</f>
        <v/>
      </c>
    </row>
    <row r="73">
      <c r="A73" s="34">
        <f>IF('Employee Master'!$B73="","",'Employee Master'!$B73)</f>
        <v/>
      </c>
      <c r="B73" s="34">
        <f>IF('Employee Master'!$B73="","",'Employee Master'!$C73)</f>
        <v/>
      </c>
      <c r="C73" s="35">
        <f>IF('Employee Master'!$B73="","",N('Employee Master'!$K73))</f>
        <v/>
      </c>
      <c r="D73" s="35">
        <f>IF('Employee Master'!$B73="","",ROUND($C73*N('Employee Master'!$L73),0))</f>
        <v/>
      </c>
      <c r="E73" s="35">
        <f>IF('Employee Master'!$B73="","",ROUND($D73*N('Employee Master'!$M73),0))</f>
        <v/>
      </c>
      <c r="F73" s="35">
        <f>IF('Employee Master'!$B73="","",IF('Employee Master'!$O73="No",$D73,MIN($D73,'Tax Rates'!$C$51*12)))</f>
        <v/>
      </c>
      <c r="G73" s="35">
        <f>IF('Employee Master'!$B73="","",ROUND($F73*'Tax Rates'!$C$50,0))</f>
        <v/>
      </c>
      <c r="H73" s="35">
        <f>IF('Employee Master'!$B73="","",ROUND($D73*N('Employee Master'!$N73),0))</f>
        <v/>
      </c>
      <c r="I73" s="35">
        <f>IF('Employee Master'!$B73="","",ROUND($D73*'Tax Rates'!$C$58,0))</f>
        <v/>
      </c>
      <c r="J73" s="35">
        <f>IF('Employee Master'!$B73="","",N('Employee Master'!$R73))</f>
        <v/>
      </c>
      <c r="K73" s="35">
        <f>IF('Employee Master'!$B73="","",N('Employee Master'!$S73))</f>
        <v/>
      </c>
      <c r="L73" s="35">
        <f>IF('Employee Master'!$B73="","",N('Employee Master'!$T73))</f>
        <v/>
      </c>
      <c r="M73" s="35">
        <f>IF('Employee Master'!$B73="","",MAX(0,$C73-$D73-$E73-$G73-$H73-$I73-$J73-$K73-$L73))</f>
        <v/>
      </c>
      <c r="N73" s="35">
        <f>IF('Employee Master'!$B73="","",$D73+$E73+$M73+$J73+$K73+$L73)</f>
        <v/>
      </c>
      <c r="O73" s="35">
        <f>IF('Employee Master'!$B73="","",ROUND($N73/12,0))</f>
        <v/>
      </c>
      <c r="P73" s="35">
        <f>IF('Employee Master'!$B73="","",ROUND($F73*'Tax Rates'!$C$50,0))</f>
        <v/>
      </c>
      <c r="Q73" s="36">
        <f>IF('Employee Master'!$B73="","",IF($O73&lt;='Tax Rates'!$C$57,"Yes","No"))</f>
        <v/>
      </c>
      <c r="R73" s="35">
        <f>IF('Employee Master'!$B73="","",IF($Q73="Yes",ROUND($N73*'Tax Rates'!$C$55,0),0))</f>
        <v/>
      </c>
      <c r="S73" s="35">
        <f>IF('Employee Master'!$B73="","",IF($Q73="Yes",ROUND($N73*'Tax Rates'!$C$56,0),0))</f>
        <v/>
      </c>
      <c r="T73" s="35">
        <f>IF('Employee Master'!$B73="","",IFERROR(INDEX('Tax Rates'!$C$62:$C$77,MATCH(IF('Employee Master'!$H73="",Settings!$C$13,'Employee Master'!$H73),'Tax Rates'!$B$62:$B$77,0)),0))</f>
        <v/>
      </c>
      <c r="U73" s="35">
        <f>IF('Employee Master'!$B73="","",N('Employee Master'!$U73))</f>
        <v/>
      </c>
      <c r="V73" s="35">
        <f>IF('Employee Master'!$B73="","",ROUND($D73/12,0))</f>
        <v/>
      </c>
      <c r="W73" s="35">
        <f>IF('Employee Master'!$B73="","",ROUND($E73/12,0))</f>
        <v/>
      </c>
      <c r="X73" s="35">
        <f>IF('Employee Master'!$B73="","",ROUND($M73/12,0))</f>
        <v/>
      </c>
    </row>
    <row r="74">
      <c r="A74" s="31">
        <f>IF('Employee Master'!$B74="","",'Employee Master'!$B74)</f>
        <v/>
      </c>
      <c r="B74" s="31">
        <f>IF('Employee Master'!$B74="","",'Employee Master'!$C74)</f>
        <v/>
      </c>
      <c r="C74" s="32">
        <f>IF('Employee Master'!$B74="","",N('Employee Master'!$K74))</f>
        <v/>
      </c>
      <c r="D74" s="32">
        <f>IF('Employee Master'!$B74="","",ROUND($C74*N('Employee Master'!$L74),0))</f>
        <v/>
      </c>
      <c r="E74" s="32">
        <f>IF('Employee Master'!$B74="","",ROUND($D74*N('Employee Master'!$M74),0))</f>
        <v/>
      </c>
      <c r="F74" s="32">
        <f>IF('Employee Master'!$B74="","",IF('Employee Master'!$O74="No",$D74,MIN($D74,'Tax Rates'!$C$51*12)))</f>
        <v/>
      </c>
      <c r="G74" s="32">
        <f>IF('Employee Master'!$B74="","",ROUND($F74*'Tax Rates'!$C$50,0))</f>
        <v/>
      </c>
      <c r="H74" s="32">
        <f>IF('Employee Master'!$B74="","",ROUND($D74*N('Employee Master'!$N74),0))</f>
        <v/>
      </c>
      <c r="I74" s="32">
        <f>IF('Employee Master'!$B74="","",ROUND($D74*'Tax Rates'!$C$58,0))</f>
        <v/>
      </c>
      <c r="J74" s="32">
        <f>IF('Employee Master'!$B74="","",N('Employee Master'!$R74))</f>
        <v/>
      </c>
      <c r="K74" s="32">
        <f>IF('Employee Master'!$B74="","",N('Employee Master'!$S74))</f>
        <v/>
      </c>
      <c r="L74" s="32">
        <f>IF('Employee Master'!$B74="","",N('Employee Master'!$T74))</f>
        <v/>
      </c>
      <c r="M74" s="32">
        <f>IF('Employee Master'!$B74="","",MAX(0,$C74-$D74-$E74-$G74-$H74-$I74-$J74-$K74-$L74))</f>
        <v/>
      </c>
      <c r="N74" s="32">
        <f>IF('Employee Master'!$B74="","",$D74+$E74+$M74+$J74+$K74+$L74)</f>
        <v/>
      </c>
      <c r="O74" s="32">
        <f>IF('Employee Master'!$B74="","",ROUND($N74/12,0))</f>
        <v/>
      </c>
      <c r="P74" s="32">
        <f>IF('Employee Master'!$B74="","",ROUND($F74*'Tax Rates'!$C$50,0))</f>
        <v/>
      </c>
      <c r="Q74" s="33">
        <f>IF('Employee Master'!$B74="","",IF($O74&lt;='Tax Rates'!$C$57,"Yes","No"))</f>
        <v/>
      </c>
      <c r="R74" s="32">
        <f>IF('Employee Master'!$B74="","",IF($Q74="Yes",ROUND($N74*'Tax Rates'!$C$55,0),0))</f>
        <v/>
      </c>
      <c r="S74" s="32">
        <f>IF('Employee Master'!$B74="","",IF($Q74="Yes",ROUND($N74*'Tax Rates'!$C$56,0),0))</f>
        <v/>
      </c>
      <c r="T74" s="32">
        <f>IF('Employee Master'!$B74="","",IFERROR(INDEX('Tax Rates'!$C$62:$C$77,MATCH(IF('Employee Master'!$H74="",Settings!$C$13,'Employee Master'!$H74),'Tax Rates'!$B$62:$B$77,0)),0))</f>
        <v/>
      </c>
      <c r="U74" s="32">
        <f>IF('Employee Master'!$B74="","",N('Employee Master'!$U74))</f>
        <v/>
      </c>
      <c r="V74" s="32">
        <f>IF('Employee Master'!$B74="","",ROUND($D74/12,0))</f>
        <v/>
      </c>
      <c r="W74" s="32">
        <f>IF('Employee Master'!$B74="","",ROUND($E74/12,0))</f>
        <v/>
      </c>
      <c r="X74" s="32">
        <f>IF('Employee Master'!$B74="","",ROUND($M74/12,0))</f>
        <v/>
      </c>
    </row>
    <row r="75">
      <c r="A75" s="34">
        <f>IF('Employee Master'!$B75="","",'Employee Master'!$B75)</f>
        <v/>
      </c>
      <c r="B75" s="34">
        <f>IF('Employee Master'!$B75="","",'Employee Master'!$C75)</f>
        <v/>
      </c>
      <c r="C75" s="35">
        <f>IF('Employee Master'!$B75="","",N('Employee Master'!$K75))</f>
        <v/>
      </c>
      <c r="D75" s="35">
        <f>IF('Employee Master'!$B75="","",ROUND($C75*N('Employee Master'!$L75),0))</f>
        <v/>
      </c>
      <c r="E75" s="35">
        <f>IF('Employee Master'!$B75="","",ROUND($D75*N('Employee Master'!$M75),0))</f>
        <v/>
      </c>
      <c r="F75" s="35">
        <f>IF('Employee Master'!$B75="","",IF('Employee Master'!$O75="No",$D75,MIN($D75,'Tax Rates'!$C$51*12)))</f>
        <v/>
      </c>
      <c r="G75" s="35">
        <f>IF('Employee Master'!$B75="","",ROUND($F75*'Tax Rates'!$C$50,0))</f>
        <v/>
      </c>
      <c r="H75" s="35">
        <f>IF('Employee Master'!$B75="","",ROUND($D75*N('Employee Master'!$N75),0))</f>
        <v/>
      </c>
      <c r="I75" s="35">
        <f>IF('Employee Master'!$B75="","",ROUND($D75*'Tax Rates'!$C$58,0))</f>
        <v/>
      </c>
      <c r="J75" s="35">
        <f>IF('Employee Master'!$B75="","",N('Employee Master'!$R75))</f>
        <v/>
      </c>
      <c r="K75" s="35">
        <f>IF('Employee Master'!$B75="","",N('Employee Master'!$S75))</f>
        <v/>
      </c>
      <c r="L75" s="35">
        <f>IF('Employee Master'!$B75="","",N('Employee Master'!$T75))</f>
        <v/>
      </c>
      <c r="M75" s="35">
        <f>IF('Employee Master'!$B75="","",MAX(0,$C75-$D75-$E75-$G75-$H75-$I75-$J75-$K75-$L75))</f>
        <v/>
      </c>
      <c r="N75" s="35">
        <f>IF('Employee Master'!$B75="","",$D75+$E75+$M75+$J75+$K75+$L75)</f>
        <v/>
      </c>
      <c r="O75" s="35">
        <f>IF('Employee Master'!$B75="","",ROUND($N75/12,0))</f>
        <v/>
      </c>
      <c r="P75" s="35">
        <f>IF('Employee Master'!$B75="","",ROUND($F75*'Tax Rates'!$C$50,0))</f>
        <v/>
      </c>
      <c r="Q75" s="36">
        <f>IF('Employee Master'!$B75="","",IF($O75&lt;='Tax Rates'!$C$57,"Yes","No"))</f>
        <v/>
      </c>
      <c r="R75" s="35">
        <f>IF('Employee Master'!$B75="","",IF($Q75="Yes",ROUND($N75*'Tax Rates'!$C$55,0),0))</f>
        <v/>
      </c>
      <c r="S75" s="35">
        <f>IF('Employee Master'!$B75="","",IF($Q75="Yes",ROUND($N75*'Tax Rates'!$C$56,0),0))</f>
        <v/>
      </c>
      <c r="T75" s="35">
        <f>IF('Employee Master'!$B75="","",IFERROR(INDEX('Tax Rates'!$C$62:$C$77,MATCH(IF('Employee Master'!$H75="",Settings!$C$13,'Employee Master'!$H75),'Tax Rates'!$B$62:$B$77,0)),0))</f>
        <v/>
      </c>
      <c r="U75" s="35">
        <f>IF('Employee Master'!$B75="","",N('Employee Master'!$U75))</f>
        <v/>
      </c>
      <c r="V75" s="35">
        <f>IF('Employee Master'!$B75="","",ROUND($D75/12,0))</f>
        <v/>
      </c>
      <c r="W75" s="35">
        <f>IF('Employee Master'!$B75="","",ROUND($E75/12,0))</f>
        <v/>
      </c>
      <c r="X75" s="35">
        <f>IF('Employee Master'!$B75="","",ROUND($M75/12,0))</f>
        <v/>
      </c>
    </row>
    <row r="76">
      <c r="A76" s="31">
        <f>IF('Employee Master'!$B76="","",'Employee Master'!$B76)</f>
        <v/>
      </c>
      <c r="B76" s="31">
        <f>IF('Employee Master'!$B76="","",'Employee Master'!$C76)</f>
        <v/>
      </c>
      <c r="C76" s="32">
        <f>IF('Employee Master'!$B76="","",N('Employee Master'!$K76))</f>
        <v/>
      </c>
      <c r="D76" s="32">
        <f>IF('Employee Master'!$B76="","",ROUND($C76*N('Employee Master'!$L76),0))</f>
        <v/>
      </c>
      <c r="E76" s="32">
        <f>IF('Employee Master'!$B76="","",ROUND($D76*N('Employee Master'!$M76),0))</f>
        <v/>
      </c>
      <c r="F76" s="32">
        <f>IF('Employee Master'!$B76="","",IF('Employee Master'!$O76="No",$D76,MIN($D76,'Tax Rates'!$C$51*12)))</f>
        <v/>
      </c>
      <c r="G76" s="32">
        <f>IF('Employee Master'!$B76="","",ROUND($F76*'Tax Rates'!$C$50,0))</f>
        <v/>
      </c>
      <c r="H76" s="32">
        <f>IF('Employee Master'!$B76="","",ROUND($D76*N('Employee Master'!$N76),0))</f>
        <v/>
      </c>
      <c r="I76" s="32">
        <f>IF('Employee Master'!$B76="","",ROUND($D76*'Tax Rates'!$C$58,0))</f>
        <v/>
      </c>
      <c r="J76" s="32">
        <f>IF('Employee Master'!$B76="","",N('Employee Master'!$R76))</f>
        <v/>
      </c>
      <c r="K76" s="32">
        <f>IF('Employee Master'!$B76="","",N('Employee Master'!$S76))</f>
        <v/>
      </c>
      <c r="L76" s="32">
        <f>IF('Employee Master'!$B76="","",N('Employee Master'!$T76))</f>
        <v/>
      </c>
      <c r="M76" s="32">
        <f>IF('Employee Master'!$B76="","",MAX(0,$C76-$D76-$E76-$G76-$H76-$I76-$J76-$K76-$L76))</f>
        <v/>
      </c>
      <c r="N76" s="32">
        <f>IF('Employee Master'!$B76="","",$D76+$E76+$M76+$J76+$K76+$L76)</f>
        <v/>
      </c>
      <c r="O76" s="32">
        <f>IF('Employee Master'!$B76="","",ROUND($N76/12,0))</f>
        <v/>
      </c>
      <c r="P76" s="32">
        <f>IF('Employee Master'!$B76="","",ROUND($F76*'Tax Rates'!$C$50,0))</f>
        <v/>
      </c>
      <c r="Q76" s="33">
        <f>IF('Employee Master'!$B76="","",IF($O76&lt;='Tax Rates'!$C$57,"Yes","No"))</f>
        <v/>
      </c>
      <c r="R76" s="32">
        <f>IF('Employee Master'!$B76="","",IF($Q76="Yes",ROUND($N76*'Tax Rates'!$C$55,0),0))</f>
        <v/>
      </c>
      <c r="S76" s="32">
        <f>IF('Employee Master'!$B76="","",IF($Q76="Yes",ROUND($N76*'Tax Rates'!$C$56,0),0))</f>
        <v/>
      </c>
      <c r="T76" s="32">
        <f>IF('Employee Master'!$B76="","",IFERROR(INDEX('Tax Rates'!$C$62:$C$77,MATCH(IF('Employee Master'!$H76="",Settings!$C$13,'Employee Master'!$H76),'Tax Rates'!$B$62:$B$77,0)),0))</f>
        <v/>
      </c>
      <c r="U76" s="32">
        <f>IF('Employee Master'!$B76="","",N('Employee Master'!$U76))</f>
        <v/>
      </c>
      <c r="V76" s="32">
        <f>IF('Employee Master'!$B76="","",ROUND($D76/12,0))</f>
        <v/>
      </c>
      <c r="W76" s="32">
        <f>IF('Employee Master'!$B76="","",ROUND($E76/12,0))</f>
        <v/>
      </c>
      <c r="X76" s="32">
        <f>IF('Employee Master'!$B76="","",ROUND($M76/12,0))</f>
        <v/>
      </c>
    </row>
    <row r="77">
      <c r="A77" s="34">
        <f>IF('Employee Master'!$B77="","",'Employee Master'!$B77)</f>
        <v/>
      </c>
      <c r="B77" s="34">
        <f>IF('Employee Master'!$B77="","",'Employee Master'!$C77)</f>
        <v/>
      </c>
      <c r="C77" s="35">
        <f>IF('Employee Master'!$B77="","",N('Employee Master'!$K77))</f>
        <v/>
      </c>
      <c r="D77" s="35">
        <f>IF('Employee Master'!$B77="","",ROUND($C77*N('Employee Master'!$L77),0))</f>
        <v/>
      </c>
      <c r="E77" s="35">
        <f>IF('Employee Master'!$B77="","",ROUND($D77*N('Employee Master'!$M77),0))</f>
        <v/>
      </c>
      <c r="F77" s="35">
        <f>IF('Employee Master'!$B77="","",IF('Employee Master'!$O77="No",$D77,MIN($D77,'Tax Rates'!$C$51*12)))</f>
        <v/>
      </c>
      <c r="G77" s="35">
        <f>IF('Employee Master'!$B77="","",ROUND($F77*'Tax Rates'!$C$50,0))</f>
        <v/>
      </c>
      <c r="H77" s="35">
        <f>IF('Employee Master'!$B77="","",ROUND($D77*N('Employee Master'!$N77),0))</f>
        <v/>
      </c>
      <c r="I77" s="35">
        <f>IF('Employee Master'!$B77="","",ROUND($D77*'Tax Rates'!$C$58,0))</f>
        <v/>
      </c>
      <c r="J77" s="35">
        <f>IF('Employee Master'!$B77="","",N('Employee Master'!$R77))</f>
        <v/>
      </c>
      <c r="K77" s="35">
        <f>IF('Employee Master'!$B77="","",N('Employee Master'!$S77))</f>
        <v/>
      </c>
      <c r="L77" s="35">
        <f>IF('Employee Master'!$B77="","",N('Employee Master'!$T77))</f>
        <v/>
      </c>
      <c r="M77" s="35">
        <f>IF('Employee Master'!$B77="","",MAX(0,$C77-$D77-$E77-$G77-$H77-$I77-$J77-$K77-$L77))</f>
        <v/>
      </c>
      <c r="N77" s="35">
        <f>IF('Employee Master'!$B77="","",$D77+$E77+$M77+$J77+$K77+$L77)</f>
        <v/>
      </c>
      <c r="O77" s="35">
        <f>IF('Employee Master'!$B77="","",ROUND($N77/12,0))</f>
        <v/>
      </c>
      <c r="P77" s="35">
        <f>IF('Employee Master'!$B77="","",ROUND($F77*'Tax Rates'!$C$50,0))</f>
        <v/>
      </c>
      <c r="Q77" s="36">
        <f>IF('Employee Master'!$B77="","",IF($O77&lt;='Tax Rates'!$C$57,"Yes","No"))</f>
        <v/>
      </c>
      <c r="R77" s="35">
        <f>IF('Employee Master'!$B77="","",IF($Q77="Yes",ROUND($N77*'Tax Rates'!$C$55,0),0))</f>
        <v/>
      </c>
      <c r="S77" s="35">
        <f>IF('Employee Master'!$B77="","",IF($Q77="Yes",ROUND($N77*'Tax Rates'!$C$56,0),0))</f>
        <v/>
      </c>
      <c r="T77" s="35">
        <f>IF('Employee Master'!$B77="","",IFERROR(INDEX('Tax Rates'!$C$62:$C$77,MATCH(IF('Employee Master'!$H77="",Settings!$C$13,'Employee Master'!$H77),'Tax Rates'!$B$62:$B$77,0)),0))</f>
        <v/>
      </c>
      <c r="U77" s="35">
        <f>IF('Employee Master'!$B77="","",N('Employee Master'!$U77))</f>
        <v/>
      </c>
      <c r="V77" s="35">
        <f>IF('Employee Master'!$B77="","",ROUND($D77/12,0))</f>
        <v/>
      </c>
      <c r="W77" s="35">
        <f>IF('Employee Master'!$B77="","",ROUND($E77/12,0))</f>
        <v/>
      </c>
      <c r="X77" s="35">
        <f>IF('Employee Master'!$B77="","",ROUND($M77/12,0))</f>
        <v/>
      </c>
    </row>
    <row r="78">
      <c r="A78" s="31">
        <f>IF('Employee Master'!$B78="","",'Employee Master'!$B78)</f>
        <v/>
      </c>
      <c r="B78" s="31">
        <f>IF('Employee Master'!$B78="","",'Employee Master'!$C78)</f>
        <v/>
      </c>
      <c r="C78" s="32">
        <f>IF('Employee Master'!$B78="","",N('Employee Master'!$K78))</f>
        <v/>
      </c>
      <c r="D78" s="32">
        <f>IF('Employee Master'!$B78="","",ROUND($C78*N('Employee Master'!$L78),0))</f>
        <v/>
      </c>
      <c r="E78" s="32">
        <f>IF('Employee Master'!$B78="","",ROUND($D78*N('Employee Master'!$M78),0))</f>
        <v/>
      </c>
      <c r="F78" s="32">
        <f>IF('Employee Master'!$B78="","",IF('Employee Master'!$O78="No",$D78,MIN($D78,'Tax Rates'!$C$51*12)))</f>
        <v/>
      </c>
      <c r="G78" s="32">
        <f>IF('Employee Master'!$B78="","",ROUND($F78*'Tax Rates'!$C$50,0))</f>
        <v/>
      </c>
      <c r="H78" s="32">
        <f>IF('Employee Master'!$B78="","",ROUND($D78*N('Employee Master'!$N78),0))</f>
        <v/>
      </c>
      <c r="I78" s="32">
        <f>IF('Employee Master'!$B78="","",ROUND($D78*'Tax Rates'!$C$58,0))</f>
        <v/>
      </c>
      <c r="J78" s="32">
        <f>IF('Employee Master'!$B78="","",N('Employee Master'!$R78))</f>
        <v/>
      </c>
      <c r="K78" s="32">
        <f>IF('Employee Master'!$B78="","",N('Employee Master'!$S78))</f>
        <v/>
      </c>
      <c r="L78" s="32">
        <f>IF('Employee Master'!$B78="","",N('Employee Master'!$T78))</f>
        <v/>
      </c>
      <c r="M78" s="32">
        <f>IF('Employee Master'!$B78="","",MAX(0,$C78-$D78-$E78-$G78-$H78-$I78-$J78-$K78-$L78))</f>
        <v/>
      </c>
      <c r="N78" s="32">
        <f>IF('Employee Master'!$B78="","",$D78+$E78+$M78+$J78+$K78+$L78)</f>
        <v/>
      </c>
      <c r="O78" s="32">
        <f>IF('Employee Master'!$B78="","",ROUND($N78/12,0))</f>
        <v/>
      </c>
      <c r="P78" s="32">
        <f>IF('Employee Master'!$B78="","",ROUND($F78*'Tax Rates'!$C$50,0))</f>
        <v/>
      </c>
      <c r="Q78" s="33">
        <f>IF('Employee Master'!$B78="","",IF($O78&lt;='Tax Rates'!$C$57,"Yes","No"))</f>
        <v/>
      </c>
      <c r="R78" s="32">
        <f>IF('Employee Master'!$B78="","",IF($Q78="Yes",ROUND($N78*'Tax Rates'!$C$55,0),0))</f>
        <v/>
      </c>
      <c r="S78" s="32">
        <f>IF('Employee Master'!$B78="","",IF($Q78="Yes",ROUND($N78*'Tax Rates'!$C$56,0),0))</f>
        <v/>
      </c>
      <c r="T78" s="32">
        <f>IF('Employee Master'!$B78="","",IFERROR(INDEX('Tax Rates'!$C$62:$C$77,MATCH(IF('Employee Master'!$H78="",Settings!$C$13,'Employee Master'!$H78),'Tax Rates'!$B$62:$B$77,0)),0))</f>
        <v/>
      </c>
      <c r="U78" s="32">
        <f>IF('Employee Master'!$B78="","",N('Employee Master'!$U78))</f>
        <v/>
      </c>
      <c r="V78" s="32">
        <f>IF('Employee Master'!$B78="","",ROUND($D78/12,0))</f>
        <v/>
      </c>
      <c r="W78" s="32">
        <f>IF('Employee Master'!$B78="","",ROUND($E78/12,0))</f>
        <v/>
      </c>
      <c r="X78" s="32">
        <f>IF('Employee Master'!$B78="","",ROUND($M78/12,0))</f>
        <v/>
      </c>
    </row>
    <row r="79">
      <c r="A79" s="34">
        <f>IF('Employee Master'!$B79="","",'Employee Master'!$B79)</f>
        <v/>
      </c>
      <c r="B79" s="34">
        <f>IF('Employee Master'!$B79="","",'Employee Master'!$C79)</f>
        <v/>
      </c>
      <c r="C79" s="35">
        <f>IF('Employee Master'!$B79="","",N('Employee Master'!$K79))</f>
        <v/>
      </c>
      <c r="D79" s="35">
        <f>IF('Employee Master'!$B79="","",ROUND($C79*N('Employee Master'!$L79),0))</f>
        <v/>
      </c>
      <c r="E79" s="35">
        <f>IF('Employee Master'!$B79="","",ROUND($D79*N('Employee Master'!$M79),0))</f>
        <v/>
      </c>
      <c r="F79" s="35">
        <f>IF('Employee Master'!$B79="","",IF('Employee Master'!$O79="No",$D79,MIN($D79,'Tax Rates'!$C$51*12)))</f>
        <v/>
      </c>
      <c r="G79" s="35">
        <f>IF('Employee Master'!$B79="","",ROUND($F79*'Tax Rates'!$C$50,0))</f>
        <v/>
      </c>
      <c r="H79" s="35">
        <f>IF('Employee Master'!$B79="","",ROUND($D79*N('Employee Master'!$N79),0))</f>
        <v/>
      </c>
      <c r="I79" s="35">
        <f>IF('Employee Master'!$B79="","",ROUND($D79*'Tax Rates'!$C$58,0))</f>
        <v/>
      </c>
      <c r="J79" s="35">
        <f>IF('Employee Master'!$B79="","",N('Employee Master'!$R79))</f>
        <v/>
      </c>
      <c r="K79" s="35">
        <f>IF('Employee Master'!$B79="","",N('Employee Master'!$S79))</f>
        <v/>
      </c>
      <c r="L79" s="35">
        <f>IF('Employee Master'!$B79="","",N('Employee Master'!$T79))</f>
        <v/>
      </c>
      <c r="M79" s="35">
        <f>IF('Employee Master'!$B79="","",MAX(0,$C79-$D79-$E79-$G79-$H79-$I79-$J79-$K79-$L79))</f>
        <v/>
      </c>
      <c r="N79" s="35">
        <f>IF('Employee Master'!$B79="","",$D79+$E79+$M79+$J79+$K79+$L79)</f>
        <v/>
      </c>
      <c r="O79" s="35">
        <f>IF('Employee Master'!$B79="","",ROUND($N79/12,0))</f>
        <v/>
      </c>
      <c r="P79" s="35">
        <f>IF('Employee Master'!$B79="","",ROUND($F79*'Tax Rates'!$C$50,0))</f>
        <v/>
      </c>
      <c r="Q79" s="36">
        <f>IF('Employee Master'!$B79="","",IF($O79&lt;='Tax Rates'!$C$57,"Yes","No"))</f>
        <v/>
      </c>
      <c r="R79" s="35">
        <f>IF('Employee Master'!$B79="","",IF($Q79="Yes",ROUND($N79*'Tax Rates'!$C$55,0),0))</f>
        <v/>
      </c>
      <c r="S79" s="35">
        <f>IF('Employee Master'!$B79="","",IF($Q79="Yes",ROUND($N79*'Tax Rates'!$C$56,0),0))</f>
        <v/>
      </c>
      <c r="T79" s="35">
        <f>IF('Employee Master'!$B79="","",IFERROR(INDEX('Tax Rates'!$C$62:$C$77,MATCH(IF('Employee Master'!$H79="",Settings!$C$13,'Employee Master'!$H79),'Tax Rates'!$B$62:$B$77,0)),0))</f>
        <v/>
      </c>
      <c r="U79" s="35">
        <f>IF('Employee Master'!$B79="","",N('Employee Master'!$U79))</f>
        <v/>
      </c>
      <c r="V79" s="35">
        <f>IF('Employee Master'!$B79="","",ROUND($D79/12,0))</f>
        <v/>
      </c>
      <c r="W79" s="35">
        <f>IF('Employee Master'!$B79="","",ROUND($E79/12,0))</f>
        <v/>
      </c>
      <c r="X79" s="35">
        <f>IF('Employee Master'!$B79="","",ROUND($M79/12,0))</f>
        <v/>
      </c>
    </row>
    <row r="80">
      <c r="A80" s="31">
        <f>IF('Employee Master'!$B80="","",'Employee Master'!$B80)</f>
        <v/>
      </c>
      <c r="B80" s="31">
        <f>IF('Employee Master'!$B80="","",'Employee Master'!$C80)</f>
        <v/>
      </c>
      <c r="C80" s="32">
        <f>IF('Employee Master'!$B80="","",N('Employee Master'!$K80))</f>
        <v/>
      </c>
      <c r="D80" s="32">
        <f>IF('Employee Master'!$B80="","",ROUND($C80*N('Employee Master'!$L80),0))</f>
        <v/>
      </c>
      <c r="E80" s="32">
        <f>IF('Employee Master'!$B80="","",ROUND($D80*N('Employee Master'!$M80),0))</f>
        <v/>
      </c>
      <c r="F80" s="32">
        <f>IF('Employee Master'!$B80="","",IF('Employee Master'!$O80="No",$D80,MIN($D80,'Tax Rates'!$C$51*12)))</f>
        <v/>
      </c>
      <c r="G80" s="32">
        <f>IF('Employee Master'!$B80="","",ROUND($F80*'Tax Rates'!$C$50,0))</f>
        <v/>
      </c>
      <c r="H80" s="32">
        <f>IF('Employee Master'!$B80="","",ROUND($D80*N('Employee Master'!$N80),0))</f>
        <v/>
      </c>
      <c r="I80" s="32">
        <f>IF('Employee Master'!$B80="","",ROUND($D80*'Tax Rates'!$C$58,0))</f>
        <v/>
      </c>
      <c r="J80" s="32">
        <f>IF('Employee Master'!$B80="","",N('Employee Master'!$R80))</f>
        <v/>
      </c>
      <c r="K80" s="32">
        <f>IF('Employee Master'!$B80="","",N('Employee Master'!$S80))</f>
        <v/>
      </c>
      <c r="L80" s="32">
        <f>IF('Employee Master'!$B80="","",N('Employee Master'!$T80))</f>
        <v/>
      </c>
      <c r="M80" s="32">
        <f>IF('Employee Master'!$B80="","",MAX(0,$C80-$D80-$E80-$G80-$H80-$I80-$J80-$K80-$L80))</f>
        <v/>
      </c>
      <c r="N80" s="32">
        <f>IF('Employee Master'!$B80="","",$D80+$E80+$M80+$J80+$K80+$L80)</f>
        <v/>
      </c>
      <c r="O80" s="32">
        <f>IF('Employee Master'!$B80="","",ROUND($N80/12,0))</f>
        <v/>
      </c>
      <c r="P80" s="32">
        <f>IF('Employee Master'!$B80="","",ROUND($F80*'Tax Rates'!$C$50,0))</f>
        <v/>
      </c>
      <c r="Q80" s="33">
        <f>IF('Employee Master'!$B80="","",IF($O80&lt;='Tax Rates'!$C$57,"Yes","No"))</f>
        <v/>
      </c>
      <c r="R80" s="32">
        <f>IF('Employee Master'!$B80="","",IF($Q80="Yes",ROUND($N80*'Tax Rates'!$C$55,0),0))</f>
        <v/>
      </c>
      <c r="S80" s="32">
        <f>IF('Employee Master'!$B80="","",IF($Q80="Yes",ROUND($N80*'Tax Rates'!$C$56,0),0))</f>
        <v/>
      </c>
      <c r="T80" s="32">
        <f>IF('Employee Master'!$B80="","",IFERROR(INDEX('Tax Rates'!$C$62:$C$77,MATCH(IF('Employee Master'!$H80="",Settings!$C$13,'Employee Master'!$H80),'Tax Rates'!$B$62:$B$77,0)),0))</f>
        <v/>
      </c>
      <c r="U80" s="32">
        <f>IF('Employee Master'!$B80="","",N('Employee Master'!$U80))</f>
        <v/>
      </c>
      <c r="V80" s="32">
        <f>IF('Employee Master'!$B80="","",ROUND($D80/12,0))</f>
        <v/>
      </c>
      <c r="W80" s="32">
        <f>IF('Employee Master'!$B80="","",ROUND($E80/12,0))</f>
        <v/>
      </c>
      <c r="X80" s="32">
        <f>IF('Employee Master'!$B80="","",ROUND($M80/12,0))</f>
        <v/>
      </c>
    </row>
    <row r="81">
      <c r="A81" s="34">
        <f>IF('Employee Master'!$B81="","",'Employee Master'!$B81)</f>
        <v/>
      </c>
      <c r="B81" s="34">
        <f>IF('Employee Master'!$B81="","",'Employee Master'!$C81)</f>
        <v/>
      </c>
      <c r="C81" s="35">
        <f>IF('Employee Master'!$B81="","",N('Employee Master'!$K81))</f>
        <v/>
      </c>
      <c r="D81" s="35">
        <f>IF('Employee Master'!$B81="","",ROUND($C81*N('Employee Master'!$L81),0))</f>
        <v/>
      </c>
      <c r="E81" s="35">
        <f>IF('Employee Master'!$B81="","",ROUND($D81*N('Employee Master'!$M81),0))</f>
        <v/>
      </c>
      <c r="F81" s="35">
        <f>IF('Employee Master'!$B81="","",IF('Employee Master'!$O81="No",$D81,MIN($D81,'Tax Rates'!$C$51*12)))</f>
        <v/>
      </c>
      <c r="G81" s="35">
        <f>IF('Employee Master'!$B81="","",ROUND($F81*'Tax Rates'!$C$50,0))</f>
        <v/>
      </c>
      <c r="H81" s="35">
        <f>IF('Employee Master'!$B81="","",ROUND($D81*N('Employee Master'!$N81),0))</f>
        <v/>
      </c>
      <c r="I81" s="35">
        <f>IF('Employee Master'!$B81="","",ROUND($D81*'Tax Rates'!$C$58,0))</f>
        <v/>
      </c>
      <c r="J81" s="35">
        <f>IF('Employee Master'!$B81="","",N('Employee Master'!$R81))</f>
        <v/>
      </c>
      <c r="K81" s="35">
        <f>IF('Employee Master'!$B81="","",N('Employee Master'!$S81))</f>
        <v/>
      </c>
      <c r="L81" s="35">
        <f>IF('Employee Master'!$B81="","",N('Employee Master'!$T81))</f>
        <v/>
      </c>
      <c r="M81" s="35">
        <f>IF('Employee Master'!$B81="","",MAX(0,$C81-$D81-$E81-$G81-$H81-$I81-$J81-$K81-$L81))</f>
        <v/>
      </c>
      <c r="N81" s="35">
        <f>IF('Employee Master'!$B81="","",$D81+$E81+$M81+$J81+$K81+$L81)</f>
        <v/>
      </c>
      <c r="O81" s="35">
        <f>IF('Employee Master'!$B81="","",ROUND($N81/12,0))</f>
        <v/>
      </c>
      <c r="P81" s="35">
        <f>IF('Employee Master'!$B81="","",ROUND($F81*'Tax Rates'!$C$50,0))</f>
        <v/>
      </c>
      <c r="Q81" s="36">
        <f>IF('Employee Master'!$B81="","",IF($O81&lt;='Tax Rates'!$C$57,"Yes","No"))</f>
        <v/>
      </c>
      <c r="R81" s="35">
        <f>IF('Employee Master'!$B81="","",IF($Q81="Yes",ROUND($N81*'Tax Rates'!$C$55,0),0))</f>
        <v/>
      </c>
      <c r="S81" s="35">
        <f>IF('Employee Master'!$B81="","",IF($Q81="Yes",ROUND($N81*'Tax Rates'!$C$56,0),0))</f>
        <v/>
      </c>
      <c r="T81" s="35">
        <f>IF('Employee Master'!$B81="","",IFERROR(INDEX('Tax Rates'!$C$62:$C$77,MATCH(IF('Employee Master'!$H81="",Settings!$C$13,'Employee Master'!$H81),'Tax Rates'!$B$62:$B$77,0)),0))</f>
        <v/>
      </c>
      <c r="U81" s="35">
        <f>IF('Employee Master'!$B81="","",N('Employee Master'!$U81))</f>
        <v/>
      </c>
      <c r="V81" s="35">
        <f>IF('Employee Master'!$B81="","",ROUND($D81/12,0))</f>
        <v/>
      </c>
      <c r="W81" s="35">
        <f>IF('Employee Master'!$B81="","",ROUND($E81/12,0))</f>
        <v/>
      </c>
      <c r="X81" s="35">
        <f>IF('Employee Master'!$B81="","",ROUND($M81/12,0))</f>
        <v/>
      </c>
    </row>
    <row r="82">
      <c r="A82" s="31">
        <f>IF('Employee Master'!$B82="","",'Employee Master'!$B82)</f>
        <v/>
      </c>
      <c r="B82" s="31">
        <f>IF('Employee Master'!$B82="","",'Employee Master'!$C82)</f>
        <v/>
      </c>
      <c r="C82" s="32">
        <f>IF('Employee Master'!$B82="","",N('Employee Master'!$K82))</f>
        <v/>
      </c>
      <c r="D82" s="32">
        <f>IF('Employee Master'!$B82="","",ROUND($C82*N('Employee Master'!$L82),0))</f>
        <v/>
      </c>
      <c r="E82" s="32">
        <f>IF('Employee Master'!$B82="","",ROUND($D82*N('Employee Master'!$M82),0))</f>
        <v/>
      </c>
      <c r="F82" s="32">
        <f>IF('Employee Master'!$B82="","",IF('Employee Master'!$O82="No",$D82,MIN($D82,'Tax Rates'!$C$51*12)))</f>
        <v/>
      </c>
      <c r="G82" s="32">
        <f>IF('Employee Master'!$B82="","",ROUND($F82*'Tax Rates'!$C$50,0))</f>
        <v/>
      </c>
      <c r="H82" s="32">
        <f>IF('Employee Master'!$B82="","",ROUND($D82*N('Employee Master'!$N82),0))</f>
        <v/>
      </c>
      <c r="I82" s="32">
        <f>IF('Employee Master'!$B82="","",ROUND($D82*'Tax Rates'!$C$58,0))</f>
        <v/>
      </c>
      <c r="J82" s="32">
        <f>IF('Employee Master'!$B82="","",N('Employee Master'!$R82))</f>
        <v/>
      </c>
      <c r="K82" s="32">
        <f>IF('Employee Master'!$B82="","",N('Employee Master'!$S82))</f>
        <v/>
      </c>
      <c r="L82" s="32">
        <f>IF('Employee Master'!$B82="","",N('Employee Master'!$T82))</f>
        <v/>
      </c>
      <c r="M82" s="32">
        <f>IF('Employee Master'!$B82="","",MAX(0,$C82-$D82-$E82-$G82-$H82-$I82-$J82-$K82-$L82))</f>
        <v/>
      </c>
      <c r="N82" s="32">
        <f>IF('Employee Master'!$B82="","",$D82+$E82+$M82+$J82+$K82+$L82)</f>
        <v/>
      </c>
      <c r="O82" s="32">
        <f>IF('Employee Master'!$B82="","",ROUND($N82/12,0))</f>
        <v/>
      </c>
      <c r="P82" s="32">
        <f>IF('Employee Master'!$B82="","",ROUND($F82*'Tax Rates'!$C$50,0))</f>
        <v/>
      </c>
      <c r="Q82" s="33">
        <f>IF('Employee Master'!$B82="","",IF($O82&lt;='Tax Rates'!$C$57,"Yes","No"))</f>
        <v/>
      </c>
      <c r="R82" s="32">
        <f>IF('Employee Master'!$B82="","",IF($Q82="Yes",ROUND($N82*'Tax Rates'!$C$55,0),0))</f>
        <v/>
      </c>
      <c r="S82" s="32">
        <f>IF('Employee Master'!$B82="","",IF($Q82="Yes",ROUND($N82*'Tax Rates'!$C$56,0),0))</f>
        <v/>
      </c>
      <c r="T82" s="32">
        <f>IF('Employee Master'!$B82="","",IFERROR(INDEX('Tax Rates'!$C$62:$C$77,MATCH(IF('Employee Master'!$H82="",Settings!$C$13,'Employee Master'!$H82),'Tax Rates'!$B$62:$B$77,0)),0))</f>
        <v/>
      </c>
      <c r="U82" s="32">
        <f>IF('Employee Master'!$B82="","",N('Employee Master'!$U82))</f>
        <v/>
      </c>
      <c r="V82" s="32">
        <f>IF('Employee Master'!$B82="","",ROUND($D82/12,0))</f>
        <v/>
      </c>
      <c r="W82" s="32">
        <f>IF('Employee Master'!$B82="","",ROUND($E82/12,0))</f>
        <v/>
      </c>
      <c r="X82" s="32">
        <f>IF('Employee Master'!$B82="","",ROUND($M82/12,0))</f>
        <v/>
      </c>
    </row>
    <row r="83">
      <c r="A83" s="34">
        <f>IF('Employee Master'!$B83="","",'Employee Master'!$B83)</f>
        <v/>
      </c>
      <c r="B83" s="34">
        <f>IF('Employee Master'!$B83="","",'Employee Master'!$C83)</f>
        <v/>
      </c>
      <c r="C83" s="35">
        <f>IF('Employee Master'!$B83="","",N('Employee Master'!$K83))</f>
        <v/>
      </c>
      <c r="D83" s="35">
        <f>IF('Employee Master'!$B83="","",ROUND($C83*N('Employee Master'!$L83),0))</f>
        <v/>
      </c>
      <c r="E83" s="35">
        <f>IF('Employee Master'!$B83="","",ROUND($D83*N('Employee Master'!$M83),0))</f>
        <v/>
      </c>
      <c r="F83" s="35">
        <f>IF('Employee Master'!$B83="","",IF('Employee Master'!$O83="No",$D83,MIN($D83,'Tax Rates'!$C$51*12)))</f>
        <v/>
      </c>
      <c r="G83" s="35">
        <f>IF('Employee Master'!$B83="","",ROUND($F83*'Tax Rates'!$C$50,0))</f>
        <v/>
      </c>
      <c r="H83" s="35">
        <f>IF('Employee Master'!$B83="","",ROUND($D83*N('Employee Master'!$N83),0))</f>
        <v/>
      </c>
      <c r="I83" s="35">
        <f>IF('Employee Master'!$B83="","",ROUND($D83*'Tax Rates'!$C$58,0))</f>
        <v/>
      </c>
      <c r="J83" s="35">
        <f>IF('Employee Master'!$B83="","",N('Employee Master'!$R83))</f>
        <v/>
      </c>
      <c r="K83" s="35">
        <f>IF('Employee Master'!$B83="","",N('Employee Master'!$S83))</f>
        <v/>
      </c>
      <c r="L83" s="35">
        <f>IF('Employee Master'!$B83="","",N('Employee Master'!$T83))</f>
        <v/>
      </c>
      <c r="M83" s="35">
        <f>IF('Employee Master'!$B83="","",MAX(0,$C83-$D83-$E83-$G83-$H83-$I83-$J83-$K83-$L83))</f>
        <v/>
      </c>
      <c r="N83" s="35">
        <f>IF('Employee Master'!$B83="","",$D83+$E83+$M83+$J83+$K83+$L83)</f>
        <v/>
      </c>
      <c r="O83" s="35">
        <f>IF('Employee Master'!$B83="","",ROUND($N83/12,0))</f>
        <v/>
      </c>
      <c r="P83" s="35">
        <f>IF('Employee Master'!$B83="","",ROUND($F83*'Tax Rates'!$C$50,0))</f>
        <v/>
      </c>
      <c r="Q83" s="36">
        <f>IF('Employee Master'!$B83="","",IF($O83&lt;='Tax Rates'!$C$57,"Yes","No"))</f>
        <v/>
      </c>
      <c r="R83" s="35">
        <f>IF('Employee Master'!$B83="","",IF($Q83="Yes",ROUND($N83*'Tax Rates'!$C$55,0),0))</f>
        <v/>
      </c>
      <c r="S83" s="35">
        <f>IF('Employee Master'!$B83="","",IF($Q83="Yes",ROUND($N83*'Tax Rates'!$C$56,0),0))</f>
        <v/>
      </c>
      <c r="T83" s="35">
        <f>IF('Employee Master'!$B83="","",IFERROR(INDEX('Tax Rates'!$C$62:$C$77,MATCH(IF('Employee Master'!$H83="",Settings!$C$13,'Employee Master'!$H83),'Tax Rates'!$B$62:$B$77,0)),0))</f>
        <v/>
      </c>
      <c r="U83" s="35">
        <f>IF('Employee Master'!$B83="","",N('Employee Master'!$U83))</f>
        <v/>
      </c>
      <c r="V83" s="35">
        <f>IF('Employee Master'!$B83="","",ROUND($D83/12,0))</f>
        <v/>
      </c>
      <c r="W83" s="35">
        <f>IF('Employee Master'!$B83="","",ROUND($E83/12,0))</f>
        <v/>
      </c>
      <c r="X83" s="35">
        <f>IF('Employee Master'!$B83="","",ROUND($M83/12,0))</f>
        <v/>
      </c>
    </row>
    <row r="84">
      <c r="A84" s="31">
        <f>IF('Employee Master'!$B84="","",'Employee Master'!$B84)</f>
        <v/>
      </c>
      <c r="B84" s="31">
        <f>IF('Employee Master'!$B84="","",'Employee Master'!$C84)</f>
        <v/>
      </c>
      <c r="C84" s="32">
        <f>IF('Employee Master'!$B84="","",N('Employee Master'!$K84))</f>
        <v/>
      </c>
      <c r="D84" s="32">
        <f>IF('Employee Master'!$B84="","",ROUND($C84*N('Employee Master'!$L84),0))</f>
        <v/>
      </c>
      <c r="E84" s="32">
        <f>IF('Employee Master'!$B84="","",ROUND($D84*N('Employee Master'!$M84),0))</f>
        <v/>
      </c>
      <c r="F84" s="32">
        <f>IF('Employee Master'!$B84="","",IF('Employee Master'!$O84="No",$D84,MIN($D84,'Tax Rates'!$C$51*12)))</f>
        <v/>
      </c>
      <c r="G84" s="32">
        <f>IF('Employee Master'!$B84="","",ROUND($F84*'Tax Rates'!$C$50,0))</f>
        <v/>
      </c>
      <c r="H84" s="32">
        <f>IF('Employee Master'!$B84="","",ROUND($D84*N('Employee Master'!$N84),0))</f>
        <v/>
      </c>
      <c r="I84" s="32">
        <f>IF('Employee Master'!$B84="","",ROUND($D84*'Tax Rates'!$C$58,0))</f>
        <v/>
      </c>
      <c r="J84" s="32">
        <f>IF('Employee Master'!$B84="","",N('Employee Master'!$R84))</f>
        <v/>
      </c>
      <c r="K84" s="32">
        <f>IF('Employee Master'!$B84="","",N('Employee Master'!$S84))</f>
        <v/>
      </c>
      <c r="L84" s="32">
        <f>IF('Employee Master'!$B84="","",N('Employee Master'!$T84))</f>
        <v/>
      </c>
      <c r="M84" s="32">
        <f>IF('Employee Master'!$B84="","",MAX(0,$C84-$D84-$E84-$G84-$H84-$I84-$J84-$K84-$L84))</f>
        <v/>
      </c>
      <c r="N84" s="32">
        <f>IF('Employee Master'!$B84="","",$D84+$E84+$M84+$J84+$K84+$L84)</f>
        <v/>
      </c>
      <c r="O84" s="32">
        <f>IF('Employee Master'!$B84="","",ROUND($N84/12,0))</f>
        <v/>
      </c>
      <c r="P84" s="32">
        <f>IF('Employee Master'!$B84="","",ROUND($F84*'Tax Rates'!$C$50,0))</f>
        <v/>
      </c>
      <c r="Q84" s="33">
        <f>IF('Employee Master'!$B84="","",IF($O84&lt;='Tax Rates'!$C$57,"Yes","No"))</f>
        <v/>
      </c>
      <c r="R84" s="32">
        <f>IF('Employee Master'!$B84="","",IF($Q84="Yes",ROUND($N84*'Tax Rates'!$C$55,0),0))</f>
        <v/>
      </c>
      <c r="S84" s="32">
        <f>IF('Employee Master'!$B84="","",IF($Q84="Yes",ROUND($N84*'Tax Rates'!$C$56,0),0))</f>
        <v/>
      </c>
      <c r="T84" s="32">
        <f>IF('Employee Master'!$B84="","",IFERROR(INDEX('Tax Rates'!$C$62:$C$77,MATCH(IF('Employee Master'!$H84="",Settings!$C$13,'Employee Master'!$H84),'Tax Rates'!$B$62:$B$77,0)),0))</f>
        <v/>
      </c>
      <c r="U84" s="32">
        <f>IF('Employee Master'!$B84="","",N('Employee Master'!$U84))</f>
        <v/>
      </c>
      <c r="V84" s="32">
        <f>IF('Employee Master'!$B84="","",ROUND($D84/12,0))</f>
        <v/>
      </c>
      <c r="W84" s="32">
        <f>IF('Employee Master'!$B84="","",ROUND($E84/12,0))</f>
        <v/>
      </c>
      <c r="X84" s="32">
        <f>IF('Employee Master'!$B84="","",ROUND($M84/12,0))</f>
        <v/>
      </c>
    </row>
    <row r="85">
      <c r="A85" s="34">
        <f>IF('Employee Master'!$B85="","",'Employee Master'!$B85)</f>
        <v/>
      </c>
      <c r="B85" s="34">
        <f>IF('Employee Master'!$B85="","",'Employee Master'!$C85)</f>
        <v/>
      </c>
      <c r="C85" s="35">
        <f>IF('Employee Master'!$B85="","",N('Employee Master'!$K85))</f>
        <v/>
      </c>
      <c r="D85" s="35">
        <f>IF('Employee Master'!$B85="","",ROUND($C85*N('Employee Master'!$L85),0))</f>
        <v/>
      </c>
      <c r="E85" s="35">
        <f>IF('Employee Master'!$B85="","",ROUND($D85*N('Employee Master'!$M85),0))</f>
        <v/>
      </c>
      <c r="F85" s="35">
        <f>IF('Employee Master'!$B85="","",IF('Employee Master'!$O85="No",$D85,MIN($D85,'Tax Rates'!$C$51*12)))</f>
        <v/>
      </c>
      <c r="G85" s="35">
        <f>IF('Employee Master'!$B85="","",ROUND($F85*'Tax Rates'!$C$50,0))</f>
        <v/>
      </c>
      <c r="H85" s="35">
        <f>IF('Employee Master'!$B85="","",ROUND($D85*N('Employee Master'!$N85),0))</f>
        <v/>
      </c>
      <c r="I85" s="35">
        <f>IF('Employee Master'!$B85="","",ROUND($D85*'Tax Rates'!$C$58,0))</f>
        <v/>
      </c>
      <c r="J85" s="35">
        <f>IF('Employee Master'!$B85="","",N('Employee Master'!$R85))</f>
        <v/>
      </c>
      <c r="K85" s="35">
        <f>IF('Employee Master'!$B85="","",N('Employee Master'!$S85))</f>
        <v/>
      </c>
      <c r="L85" s="35">
        <f>IF('Employee Master'!$B85="","",N('Employee Master'!$T85))</f>
        <v/>
      </c>
      <c r="M85" s="35">
        <f>IF('Employee Master'!$B85="","",MAX(0,$C85-$D85-$E85-$G85-$H85-$I85-$J85-$K85-$L85))</f>
        <v/>
      </c>
      <c r="N85" s="35">
        <f>IF('Employee Master'!$B85="","",$D85+$E85+$M85+$J85+$K85+$L85)</f>
        <v/>
      </c>
      <c r="O85" s="35">
        <f>IF('Employee Master'!$B85="","",ROUND($N85/12,0))</f>
        <v/>
      </c>
      <c r="P85" s="35">
        <f>IF('Employee Master'!$B85="","",ROUND($F85*'Tax Rates'!$C$50,0))</f>
        <v/>
      </c>
      <c r="Q85" s="36">
        <f>IF('Employee Master'!$B85="","",IF($O85&lt;='Tax Rates'!$C$57,"Yes","No"))</f>
        <v/>
      </c>
      <c r="R85" s="35">
        <f>IF('Employee Master'!$B85="","",IF($Q85="Yes",ROUND($N85*'Tax Rates'!$C$55,0),0))</f>
        <v/>
      </c>
      <c r="S85" s="35">
        <f>IF('Employee Master'!$B85="","",IF($Q85="Yes",ROUND($N85*'Tax Rates'!$C$56,0),0))</f>
        <v/>
      </c>
      <c r="T85" s="35">
        <f>IF('Employee Master'!$B85="","",IFERROR(INDEX('Tax Rates'!$C$62:$C$77,MATCH(IF('Employee Master'!$H85="",Settings!$C$13,'Employee Master'!$H85),'Tax Rates'!$B$62:$B$77,0)),0))</f>
        <v/>
      </c>
      <c r="U85" s="35">
        <f>IF('Employee Master'!$B85="","",N('Employee Master'!$U85))</f>
        <v/>
      </c>
      <c r="V85" s="35">
        <f>IF('Employee Master'!$B85="","",ROUND($D85/12,0))</f>
        <v/>
      </c>
      <c r="W85" s="35">
        <f>IF('Employee Master'!$B85="","",ROUND($E85/12,0))</f>
        <v/>
      </c>
      <c r="X85" s="35">
        <f>IF('Employee Master'!$B85="","",ROUND($M85/12,0))</f>
        <v/>
      </c>
    </row>
    <row r="86">
      <c r="A86" s="31">
        <f>IF('Employee Master'!$B86="","",'Employee Master'!$B86)</f>
        <v/>
      </c>
      <c r="B86" s="31">
        <f>IF('Employee Master'!$B86="","",'Employee Master'!$C86)</f>
        <v/>
      </c>
      <c r="C86" s="32">
        <f>IF('Employee Master'!$B86="","",N('Employee Master'!$K86))</f>
        <v/>
      </c>
      <c r="D86" s="32">
        <f>IF('Employee Master'!$B86="","",ROUND($C86*N('Employee Master'!$L86),0))</f>
        <v/>
      </c>
      <c r="E86" s="32">
        <f>IF('Employee Master'!$B86="","",ROUND($D86*N('Employee Master'!$M86),0))</f>
        <v/>
      </c>
      <c r="F86" s="32">
        <f>IF('Employee Master'!$B86="","",IF('Employee Master'!$O86="No",$D86,MIN($D86,'Tax Rates'!$C$51*12)))</f>
        <v/>
      </c>
      <c r="G86" s="32">
        <f>IF('Employee Master'!$B86="","",ROUND($F86*'Tax Rates'!$C$50,0))</f>
        <v/>
      </c>
      <c r="H86" s="32">
        <f>IF('Employee Master'!$B86="","",ROUND($D86*N('Employee Master'!$N86),0))</f>
        <v/>
      </c>
      <c r="I86" s="32">
        <f>IF('Employee Master'!$B86="","",ROUND($D86*'Tax Rates'!$C$58,0))</f>
        <v/>
      </c>
      <c r="J86" s="32">
        <f>IF('Employee Master'!$B86="","",N('Employee Master'!$R86))</f>
        <v/>
      </c>
      <c r="K86" s="32">
        <f>IF('Employee Master'!$B86="","",N('Employee Master'!$S86))</f>
        <v/>
      </c>
      <c r="L86" s="32">
        <f>IF('Employee Master'!$B86="","",N('Employee Master'!$T86))</f>
        <v/>
      </c>
      <c r="M86" s="32">
        <f>IF('Employee Master'!$B86="","",MAX(0,$C86-$D86-$E86-$G86-$H86-$I86-$J86-$K86-$L86))</f>
        <v/>
      </c>
      <c r="N86" s="32">
        <f>IF('Employee Master'!$B86="","",$D86+$E86+$M86+$J86+$K86+$L86)</f>
        <v/>
      </c>
      <c r="O86" s="32">
        <f>IF('Employee Master'!$B86="","",ROUND($N86/12,0))</f>
        <v/>
      </c>
      <c r="P86" s="32">
        <f>IF('Employee Master'!$B86="","",ROUND($F86*'Tax Rates'!$C$50,0))</f>
        <v/>
      </c>
      <c r="Q86" s="33">
        <f>IF('Employee Master'!$B86="","",IF($O86&lt;='Tax Rates'!$C$57,"Yes","No"))</f>
        <v/>
      </c>
      <c r="R86" s="32">
        <f>IF('Employee Master'!$B86="","",IF($Q86="Yes",ROUND($N86*'Tax Rates'!$C$55,0),0))</f>
        <v/>
      </c>
      <c r="S86" s="32">
        <f>IF('Employee Master'!$B86="","",IF($Q86="Yes",ROUND($N86*'Tax Rates'!$C$56,0),0))</f>
        <v/>
      </c>
      <c r="T86" s="32">
        <f>IF('Employee Master'!$B86="","",IFERROR(INDEX('Tax Rates'!$C$62:$C$77,MATCH(IF('Employee Master'!$H86="",Settings!$C$13,'Employee Master'!$H86),'Tax Rates'!$B$62:$B$77,0)),0))</f>
        <v/>
      </c>
      <c r="U86" s="32">
        <f>IF('Employee Master'!$B86="","",N('Employee Master'!$U86))</f>
        <v/>
      </c>
      <c r="V86" s="32">
        <f>IF('Employee Master'!$B86="","",ROUND($D86/12,0))</f>
        <v/>
      </c>
      <c r="W86" s="32">
        <f>IF('Employee Master'!$B86="","",ROUND($E86/12,0))</f>
        <v/>
      </c>
      <c r="X86" s="32">
        <f>IF('Employee Master'!$B86="","",ROUND($M86/12,0))</f>
        <v/>
      </c>
    </row>
    <row r="87">
      <c r="A87" s="34">
        <f>IF('Employee Master'!$B87="","",'Employee Master'!$B87)</f>
        <v/>
      </c>
      <c r="B87" s="34">
        <f>IF('Employee Master'!$B87="","",'Employee Master'!$C87)</f>
        <v/>
      </c>
      <c r="C87" s="35">
        <f>IF('Employee Master'!$B87="","",N('Employee Master'!$K87))</f>
        <v/>
      </c>
      <c r="D87" s="35">
        <f>IF('Employee Master'!$B87="","",ROUND($C87*N('Employee Master'!$L87),0))</f>
        <v/>
      </c>
      <c r="E87" s="35">
        <f>IF('Employee Master'!$B87="","",ROUND($D87*N('Employee Master'!$M87),0))</f>
        <v/>
      </c>
      <c r="F87" s="35">
        <f>IF('Employee Master'!$B87="","",IF('Employee Master'!$O87="No",$D87,MIN($D87,'Tax Rates'!$C$51*12)))</f>
        <v/>
      </c>
      <c r="G87" s="35">
        <f>IF('Employee Master'!$B87="","",ROUND($F87*'Tax Rates'!$C$50,0))</f>
        <v/>
      </c>
      <c r="H87" s="35">
        <f>IF('Employee Master'!$B87="","",ROUND($D87*N('Employee Master'!$N87),0))</f>
        <v/>
      </c>
      <c r="I87" s="35">
        <f>IF('Employee Master'!$B87="","",ROUND($D87*'Tax Rates'!$C$58,0))</f>
        <v/>
      </c>
      <c r="J87" s="35">
        <f>IF('Employee Master'!$B87="","",N('Employee Master'!$R87))</f>
        <v/>
      </c>
      <c r="K87" s="35">
        <f>IF('Employee Master'!$B87="","",N('Employee Master'!$S87))</f>
        <v/>
      </c>
      <c r="L87" s="35">
        <f>IF('Employee Master'!$B87="","",N('Employee Master'!$T87))</f>
        <v/>
      </c>
      <c r="M87" s="35">
        <f>IF('Employee Master'!$B87="","",MAX(0,$C87-$D87-$E87-$G87-$H87-$I87-$J87-$K87-$L87))</f>
        <v/>
      </c>
      <c r="N87" s="35">
        <f>IF('Employee Master'!$B87="","",$D87+$E87+$M87+$J87+$K87+$L87)</f>
        <v/>
      </c>
      <c r="O87" s="35">
        <f>IF('Employee Master'!$B87="","",ROUND($N87/12,0))</f>
        <v/>
      </c>
      <c r="P87" s="35">
        <f>IF('Employee Master'!$B87="","",ROUND($F87*'Tax Rates'!$C$50,0))</f>
        <v/>
      </c>
      <c r="Q87" s="36">
        <f>IF('Employee Master'!$B87="","",IF($O87&lt;='Tax Rates'!$C$57,"Yes","No"))</f>
        <v/>
      </c>
      <c r="R87" s="35">
        <f>IF('Employee Master'!$B87="","",IF($Q87="Yes",ROUND($N87*'Tax Rates'!$C$55,0),0))</f>
        <v/>
      </c>
      <c r="S87" s="35">
        <f>IF('Employee Master'!$B87="","",IF($Q87="Yes",ROUND($N87*'Tax Rates'!$C$56,0),0))</f>
        <v/>
      </c>
      <c r="T87" s="35">
        <f>IF('Employee Master'!$B87="","",IFERROR(INDEX('Tax Rates'!$C$62:$C$77,MATCH(IF('Employee Master'!$H87="",Settings!$C$13,'Employee Master'!$H87),'Tax Rates'!$B$62:$B$77,0)),0))</f>
        <v/>
      </c>
      <c r="U87" s="35">
        <f>IF('Employee Master'!$B87="","",N('Employee Master'!$U87))</f>
        <v/>
      </c>
      <c r="V87" s="35">
        <f>IF('Employee Master'!$B87="","",ROUND($D87/12,0))</f>
        <v/>
      </c>
      <c r="W87" s="35">
        <f>IF('Employee Master'!$B87="","",ROUND($E87/12,0))</f>
        <v/>
      </c>
      <c r="X87" s="35">
        <f>IF('Employee Master'!$B87="","",ROUND($M87/12,0))</f>
        <v/>
      </c>
    </row>
    <row r="88">
      <c r="A88" s="31">
        <f>IF('Employee Master'!$B88="","",'Employee Master'!$B88)</f>
        <v/>
      </c>
      <c r="B88" s="31">
        <f>IF('Employee Master'!$B88="","",'Employee Master'!$C88)</f>
        <v/>
      </c>
      <c r="C88" s="32">
        <f>IF('Employee Master'!$B88="","",N('Employee Master'!$K88))</f>
        <v/>
      </c>
      <c r="D88" s="32">
        <f>IF('Employee Master'!$B88="","",ROUND($C88*N('Employee Master'!$L88),0))</f>
        <v/>
      </c>
      <c r="E88" s="32">
        <f>IF('Employee Master'!$B88="","",ROUND($D88*N('Employee Master'!$M88),0))</f>
        <v/>
      </c>
      <c r="F88" s="32">
        <f>IF('Employee Master'!$B88="","",IF('Employee Master'!$O88="No",$D88,MIN($D88,'Tax Rates'!$C$51*12)))</f>
        <v/>
      </c>
      <c r="G88" s="32">
        <f>IF('Employee Master'!$B88="","",ROUND($F88*'Tax Rates'!$C$50,0))</f>
        <v/>
      </c>
      <c r="H88" s="32">
        <f>IF('Employee Master'!$B88="","",ROUND($D88*N('Employee Master'!$N88),0))</f>
        <v/>
      </c>
      <c r="I88" s="32">
        <f>IF('Employee Master'!$B88="","",ROUND($D88*'Tax Rates'!$C$58,0))</f>
        <v/>
      </c>
      <c r="J88" s="32">
        <f>IF('Employee Master'!$B88="","",N('Employee Master'!$R88))</f>
        <v/>
      </c>
      <c r="K88" s="32">
        <f>IF('Employee Master'!$B88="","",N('Employee Master'!$S88))</f>
        <v/>
      </c>
      <c r="L88" s="32">
        <f>IF('Employee Master'!$B88="","",N('Employee Master'!$T88))</f>
        <v/>
      </c>
      <c r="M88" s="32">
        <f>IF('Employee Master'!$B88="","",MAX(0,$C88-$D88-$E88-$G88-$H88-$I88-$J88-$K88-$L88))</f>
        <v/>
      </c>
      <c r="N88" s="32">
        <f>IF('Employee Master'!$B88="","",$D88+$E88+$M88+$J88+$K88+$L88)</f>
        <v/>
      </c>
      <c r="O88" s="32">
        <f>IF('Employee Master'!$B88="","",ROUND($N88/12,0))</f>
        <v/>
      </c>
      <c r="P88" s="32">
        <f>IF('Employee Master'!$B88="","",ROUND($F88*'Tax Rates'!$C$50,0))</f>
        <v/>
      </c>
      <c r="Q88" s="33">
        <f>IF('Employee Master'!$B88="","",IF($O88&lt;='Tax Rates'!$C$57,"Yes","No"))</f>
        <v/>
      </c>
      <c r="R88" s="32">
        <f>IF('Employee Master'!$B88="","",IF($Q88="Yes",ROUND($N88*'Tax Rates'!$C$55,0),0))</f>
        <v/>
      </c>
      <c r="S88" s="32">
        <f>IF('Employee Master'!$B88="","",IF($Q88="Yes",ROUND($N88*'Tax Rates'!$C$56,0),0))</f>
        <v/>
      </c>
      <c r="T88" s="32">
        <f>IF('Employee Master'!$B88="","",IFERROR(INDEX('Tax Rates'!$C$62:$C$77,MATCH(IF('Employee Master'!$H88="",Settings!$C$13,'Employee Master'!$H88),'Tax Rates'!$B$62:$B$77,0)),0))</f>
        <v/>
      </c>
      <c r="U88" s="32">
        <f>IF('Employee Master'!$B88="","",N('Employee Master'!$U88))</f>
        <v/>
      </c>
      <c r="V88" s="32">
        <f>IF('Employee Master'!$B88="","",ROUND($D88/12,0))</f>
        <v/>
      </c>
      <c r="W88" s="32">
        <f>IF('Employee Master'!$B88="","",ROUND($E88/12,0))</f>
        <v/>
      </c>
      <c r="X88" s="32">
        <f>IF('Employee Master'!$B88="","",ROUND($M88/12,0))</f>
        <v/>
      </c>
    </row>
    <row r="89">
      <c r="A89" s="34">
        <f>IF('Employee Master'!$B89="","",'Employee Master'!$B89)</f>
        <v/>
      </c>
      <c r="B89" s="34">
        <f>IF('Employee Master'!$B89="","",'Employee Master'!$C89)</f>
        <v/>
      </c>
      <c r="C89" s="35">
        <f>IF('Employee Master'!$B89="","",N('Employee Master'!$K89))</f>
        <v/>
      </c>
      <c r="D89" s="35">
        <f>IF('Employee Master'!$B89="","",ROUND($C89*N('Employee Master'!$L89),0))</f>
        <v/>
      </c>
      <c r="E89" s="35">
        <f>IF('Employee Master'!$B89="","",ROUND($D89*N('Employee Master'!$M89),0))</f>
        <v/>
      </c>
      <c r="F89" s="35">
        <f>IF('Employee Master'!$B89="","",IF('Employee Master'!$O89="No",$D89,MIN($D89,'Tax Rates'!$C$51*12)))</f>
        <v/>
      </c>
      <c r="G89" s="35">
        <f>IF('Employee Master'!$B89="","",ROUND($F89*'Tax Rates'!$C$50,0))</f>
        <v/>
      </c>
      <c r="H89" s="35">
        <f>IF('Employee Master'!$B89="","",ROUND($D89*N('Employee Master'!$N89),0))</f>
        <v/>
      </c>
      <c r="I89" s="35">
        <f>IF('Employee Master'!$B89="","",ROUND($D89*'Tax Rates'!$C$58,0))</f>
        <v/>
      </c>
      <c r="J89" s="35">
        <f>IF('Employee Master'!$B89="","",N('Employee Master'!$R89))</f>
        <v/>
      </c>
      <c r="K89" s="35">
        <f>IF('Employee Master'!$B89="","",N('Employee Master'!$S89))</f>
        <v/>
      </c>
      <c r="L89" s="35">
        <f>IF('Employee Master'!$B89="","",N('Employee Master'!$T89))</f>
        <v/>
      </c>
      <c r="M89" s="35">
        <f>IF('Employee Master'!$B89="","",MAX(0,$C89-$D89-$E89-$G89-$H89-$I89-$J89-$K89-$L89))</f>
        <v/>
      </c>
      <c r="N89" s="35">
        <f>IF('Employee Master'!$B89="","",$D89+$E89+$M89+$J89+$K89+$L89)</f>
        <v/>
      </c>
      <c r="O89" s="35">
        <f>IF('Employee Master'!$B89="","",ROUND($N89/12,0))</f>
        <v/>
      </c>
      <c r="P89" s="35">
        <f>IF('Employee Master'!$B89="","",ROUND($F89*'Tax Rates'!$C$50,0))</f>
        <v/>
      </c>
      <c r="Q89" s="36">
        <f>IF('Employee Master'!$B89="","",IF($O89&lt;='Tax Rates'!$C$57,"Yes","No"))</f>
        <v/>
      </c>
      <c r="R89" s="35">
        <f>IF('Employee Master'!$B89="","",IF($Q89="Yes",ROUND($N89*'Tax Rates'!$C$55,0),0))</f>
        <v/>
      </c>
      <c r="S89" s="35">
        <f>IF('Employee Master'!$B89="","",IF($Q89="Yes",ROUND($N89*'Tax Rates'!$C$56,0),0))</f>
        <v/>
      </c>
      <c r="T89" s="35">
        <f>IF('Employee Master'!$B89="","",IFERROR(INDEX('Tax Rates'!$C$62:$C$77,MATCH(IF('Employee Master'!$H89="",Settings!$C$13,'Employee Master'!$H89),'Tax Rates'!$B$62:$B$77,0)),0))</f>
        <v/>
      </c>
      <c r="U89" s="35">
        <f>IF('Employee Master'!$B89="","",N('Employee Master'!$U89))</f>
        <v/>
      </c>
      <c r="V89" s="35">
        <f>IF('Employee Master'!$B89="","",ROUND($D89/12,0))</f>
        <v/>
      </c>
      <c r="W89" s="35">
        <f>IF('Employee Master'!$B89="","",ROUND($E89/12,0))</f>
        <v/>
      </c>
      <c r="X89" s="35">
        <f>IF('Employee Master'!$B89="","",ROUND($M89/12,0))</f>
        <v/>
      </c>
    </row>
    <row r="90">
      <c r="A90" s="31">
        <f>IF('Employee Master'!$B90="","",'Employee Master'!$B90)</f>
        <v/>
      </c>
      <c r="B90" s="31">
        <f>IF('Employee Master'!$B90="","",'Employee Master'!$C90)</f>
        <v/>
      </c>
      <c r="C90" s="32">
        <f>IF('Employee Master'!$B90="","",N('Employee Master'!$K90))</f>
        <v/>
      </c>
      <c r="D90" s="32">
        <f>IF('Employee Master'!$B90="","",ROUND($C90*N('Employee Master'!$L90),0))</f>
        <v/>
      </c>
      <c r="E90" s="32">
        <f>IF('Employee Master'!$B90="","",ROUND($D90*N('Employee Master'!$M90),0))</f>
        <v/>
      </c>
      <c r="F90" s="32">
        <f>IF('Employee Master'!$B90="","",IF('Employee Master'!$O90="No",$D90,MIN($D90,'Tax Rates'!$C$51*12)))</f>
        <v/>
      </c>
      <c r="G90" s="32">
        <f>IF('Employee Master'!$B90="","",ROUND($F90*'Tax Rates'!$C$50,0))</f>
        <v/>
      </c>
      <c r="H90" s="32">
        <f>IF('Employee Master'!$B90="","",ROUND($D90*N('Employee Master'!$N90),0))</f>
        <v/>
      </c>
      <c r="I90" s="32">
        <f>IF('Employee Master'!$B90="","",ROUND($D90*'Tax Rates'!$C$58,0))</f>
        <v/>
      </c>
      <c r="J90" s="32">
        <f>IF('Employee Master'!$B90="","",N('Employee Master'!$R90))</f>
        <v/>
      </c>
      <c r="K90" s="32">
        <f>IF('Employee Master'!$B90="","",N('Employee Master'!$S90))</f>
        <v/>
      </c>
      <c r="L90" s="32">
        <f>IF('Employee Master'!$B90="","",N('Employee Master'!$T90))</f>
        <v/>
      </c>
      <c r="M90" s="32">
        <f>IF('Employee Master'!$B90="","",MAX(0,$C90-$D90-$E90-$G90-$H90-$I90-$J90-$K90-$L90))</f>
        <v/>
      </c>
      <c r="N90" s="32">
        <f>IF('Employee Master'!$B90="","",$D90+$E90+$M90+$J90+$K90+$L90)</f>
        <v/>
      </c>
      <c r="O90" s="32">
        <f>IF('Employee Master'!$B90="","",ROUND($N90/12,0))</f>
        <v/>
      </c>
      <c r="P90" s="32">
        <f>IF('Employee Master'!$B90="","",ROUND($F90*'Tax Rates'!$C$50,0))</f>
        <v/>
      </c>
      <c r="Q90" s="33">
        <f>IF('Employee Master'!$B90="","",IF($O90&lt;='Tax Rates'!$C$57,"Yes","No"))</f>
        <v/>
      </c>
      <c r="R90" s="32">
        <f>IF('Employee Master'!$B90="","",IF($Q90="Yes",ROUND($N90*'Tax Rates'!$C$55,0),0))</f>
        <v/>
      </c>
      <c r="S90" s="32">
        <f>IF('Employee Master'!$B90="","",IF($Q90="Yes",ROUND($N90*'Tax Rates'!$C$56,0),0))</f>
        <v/>
      </c>
      <c r="T90" s="32">
        <f>IF('Employee Master'!$B90="","",IFERROR(INDEX('Tax Rates'!$C$62:$C$77,MATCH(IF('Employee Master'!$H90="",Settings!$C$13,'Employee Master'!$H90),'Tax Rates'!$B$62:$B$77,0)),0))</f>
        <v/>
      </c>
      <c r="U90" s="32">
        <f>IF('Employee Master'!$B90="","",N('Employee Master'!$U90))</f>
        <v/>
      </c>
      <c r="V90" s="32">
        <f>IF('Employee Master'!$B90="","",ROUND($D90/12,0))</f>
        <v/>
      </c>
      <c r="W90" s="32">
        <f>IF('Employee Master'!$B90="","",ROUND($E90/12,0))</f>
        <v/>
      </c>
      <c r="X90" s="32">
        <f>IF('Employee Master'!$B90="","",ROUND($M90/12,0))</f>
        <v/>
      </c>
    </row>
    <row r="91">
      <c r="A91" s="34">
        <f>IF('Employee Master'!$B91="","",'Employee Master'!$B91)</f>
        <v/>
      </c>
      <c r="B91" s="34">
        <f>IF('Employee Master'!$B91="","",'Employee Master'!$C91)</f>
        <v/>
      </c>
      <c r="C91" s="35">
        <f>IF('Employee Master'!$B91="","",N('Employee Master'!$K91))</f>
        <v/>
      </c>
      <c r="D91" s="35">
        <f>IF('Employee Master'!$B91="","",ROUND($C91*N('Employee Master'!$L91),0))</f>
        <v/>
      </c>
      <c r="E91" s="35">
        <f>IF('Employee Master'!$B91="","",ROUND($D91*N('Employee Master'!$M91),0))</f>
        <v/>
      </c>
      <c r="F91" s="35">
        <f>IF('Employee Master'!$B91="","",IF('Employee Master'!$O91="No",$D91,MIN($D91,'Tax Rates'!$C$51*12)))</f>
        <v/>
      </c>
      <c r="G91" s="35">
        <f>IF('Employee Master'!$B91="","",ROUND($F91*'Tax Rates'!$C$50,0))</f>
        <v/>
      </c>
      <c r="H91" s="35">
        <f>IF('Employee Master'!$B91="","",ROUND($D91*N('Employee Master'!$N91),0))</f>
        <v/>
      </c>
      <c r="I91" s="35">
        <f>IF('Employee Master'!$B91="","",ROUND($D91*'Tax Rates'!$C$58,0))</f>
        <v/>
      </c>
      <c r="J91" s="35">
        <f>IF('Employee Master'!$B91="","",N('Employee Master'!$R91))</f>
        <v/>
      </c>
      <c r="K91" s="35">
        <f>IF('Employee Master'!$B91="","",N('Employee Master'!$S91))</f>
        <v/>
      </c>
      <c r="L91" s="35">
        <f>IF('Employee Master'!$B91="","",N('Employee Master'!$T91))</f>
        <v/>
      </c>
      <c r="M91" s="35">
        <f>IF('Employee Master'!$B91="","",MAX(0,$C91-$D91-$E91-$G91-$H91-$I91-$J91-$K91-$L91))</f>
        <v/>
      </c>
      <c r="N91" s="35">
        <f>IF('Employee Master'!$B91="","",$D91+$E91+$M91+$J91+$K91+$L91)</f>
        <v/>
      </c>
      <c r="O91" s="35">
        <f>IF('Employee Master'!$B91="","",ROUND($N91/12,0))</f>
        <v/>
      </c>
      <c r="P91" s="35">
        <f>IF('Employee Master'!$B91="","",ROUND($F91*'Tax Rates'!$C$50,0))</f>
        <v/>
      </c>
      <c r="Q91" s="36">
        <f>IF('Employee Master'!$B91="","",IF($O91&lt;='Tax Rates'!$C$57,"Yes","No"))</f>
        <v/>
      </c>
      <c r="R91" s="35">
        <f>IF('Employee Master'!$B91="","",IF($Q91="Yes",ROUND($N91*'Tax Rates'!$C$55,0),0))</f>
        <v/>
      </c>
      <c r="S91" s="35">
        <f>IF('Employee Master'!$B91="","",IF($Q91="Yes",ROUND($N91*'Tax Rates'!$C$56,0),0))</f>
        <v/>
      </c>
      <c r="T91" s="35">
        <f>IF('Employee Master'!$B91="","",IFERROR(INDEX('Tax Rates'!$C$62:$C$77,MATCH(IF('Employee Master'!$H91="",Settings!$C$13,'Employee Master'!$H91),'Tax Rates'!$B$62:$B$77,0)),0))</f>
        <v/>
      </c>
      <c r="U91" s="35">
        <f>IF('Employee Master'!$B91="","",N('Employee Master'!$U91))</f>
        <v/>
      </c>
      <c r="V91" s="35">
        <f>IF('Employee Master'!$B91="","",ROUND($D91/12,0))</f>
        <v/>
      </c>
      <c r="W91" s="35">
        <f>IF('Employee Master'!$B91="","",ROUND($E91/12,0))</f>
        <v/>
      </c>
      <c r="X91" s="35">
        <f>IF('Employee Master'!$B91="","",ROUND($M91/12,0))</f>
        <v/>
      </c>
    </row>
    <row r="92">
      <c r="A92" s="31">
        <f>IF('Employee Master'!$B92="","",'Employee Master'!$B92)</f>
        <v/>
      </c>
      <c r="B92" s="31">
        <f>IF('Employee Master'!$B92="","",'Employee Master'!$C92)</f>
        <v/>
      </c>
      <c r="C92" s="32">
        <f>IF('Employee Master'!$B92="","",N('Employee Master'!$K92))</f>
        <v/>
      </c>
      <c r="D92" s="32">
        <f>IF('Employee Master'!$B92="","",ROUND($C92*N('Employee Master'!$L92),0))</f>
        <v/>
      </c>
      <c r="E92" s="32">
        <f>IF('Employee Master'!$B92="","",ROUND($D92*N('Employee Master'!$M92),0))</f>
        <v/>
      </c>
      <c r="F92" s="32">
        <f>IF('Employee Master'!$B92="","",IF('Employee Master'!$O92="No",$D92,MIN($D92,'Tax Rates'!$C$51*12)))</f>
        <v/>
      </c>
      <c r="G92" s="32">
        <f>IF('Employee Master'!$B92="","",ROUND($F92*'Tax Rates'!$C$50,0))</f>
        <v/>
      </c>
      <c r="H92" s="32">
        <f>IF('Employee Master'!$B92="","",ROUND($D92*N('Employee Master'!$N92),0))</f>
        <v/>
      </c>
      <c r="I92" s="32">
        <f>IF('Employee Master'!$B92="","",ROUND($D92*'Tax Rates'!$C$58,0))</f>
        <v/>
      </c>
      <c r="J92" s="32">
        <f>IF('Employee Master'!$B92="","",N('Employee Master'!$R92))</f>
        <v/>
      </c>
      <c r="K92" s="32">
        <f>IF('Employee Master'!$B92="","",N('Employee Master'!$S92))</f>
        <v/>
      </c>
      <c r="L92" s="32">
        <f>IF('Employee Master'!$B92="","",N('Employee Master'!$T92))</f>
        <v/>
      </c>
      <c r="M92" s="32">
        <f>IF('Employee Master'!$B92="","",MAX(0,$C92-$D92-$E92-$G92-$H92-$I92-$J92-$K92-$L92))</f>
        <v/>
      </c>
      <c r="N92" s="32">
        <f>IF('Employee Master'!$B92="","",$D92+$E92+$M92+$J92+$K92+$L92)</f>
        <v/>
      </c>
      <c r="O92" s="32">
        <f>IF('Employee Master'!$B92="","",ROUND($N92/12,0))</f>
        <v/>
      </c>
      <c r="P92" s="32">
        <f>IF('Employee Master'!$B92="","",ROUND($F92*'Tax Rates'!$C$50,0))</f>
        <v/>
      </c>
      <c r="Q92" s="33">
        <f>IF('Employee Master'!$B92="","",IF($O92&lt;='Tax Rates'!$C$57,"Yes","No"))</f>
        <v/>
      </c>
      <c r="R92" s="32">
        <f>IF('Employee Master'!$B92="","",IF($Q92="Yes",ROUND($N92*'Tax Rates'!$C$55,0),0))</f>
        <v/>
      </c>
      <c r="S92" s="32">
        <f>IF('Employee Master'!$B92="","",IF($Q92="Yes",ROUND($N92*'Tax Rates'!$C$56,0),0))</f>
        <v/>
      </c>
      <c r="T92" s="32">
        <f>IF('Employee Master'!$B92="","",IFERROR(INDEX('Tax Rates'!$C$62:$C$77,MATCH(IF('Employee Master'!$H92="",Settings!$C$13,'Employee Master'!$H92),'Tax Rates'!$B$62:$B$77,0)),0))</f>
        <v/>
      </c>
      <c r="U92" s="32">
        <f>IF('Employee Master'!$B92="","",N('Employee Master'!$U92))</f>
        <v/>
      </c>
      <c r="V92" s="32">
        <f>IF('Employee Master'!$B92="","",ROUND($D92/12,0))</f>
        <v/>
      </c>
      <c r="W92" s="32">
        <f>IF('Employee Master'!$B92="","",ROUND($E92/12,0))</f>
        <v/>
      </c>
      <c r="X92" s="32">
        <f>IF('Employee Master'!$B92="","",ROUND($M92/12,0))</f>
        <v/>
      </c>
    </row>
    <row r="93">
      <c r="A93" s="34">
        <f>IF('Employee Master'!$B93="","",'Employee Master'!$B93)</f>
        <v/>
      </c>
      <c r="B93" s="34">
        <f>IF('Employee Master'!$B93="","",'Employee Master'!$C93)</f>
        <v/>
      </c>
      <c r="C93" s="35">
        <f>IF('Employee Master'!$B93="","",N('Employee Master'!$K93))</f>
        <v/>
      </c>
      <c r="D93" s="35">
        <f>IF('Employee Master'!$B93="","",ROUND($C93*N('Employee Master'!$L93),0))</f>
        <v/>
      </c>
      <c r="E93" s="35">
        <f>IF('Employee Master'!$B93="","",ROUND($D93*N('Employee Master'!$M93),0))</f>
        <v/>
      </c>
      <c r="F93" s="35">
        <f>IF('Employee Master'!$B93="","",IF('Employee Master'!$O93="No",$D93,MIN($D93,'Tax Rates'!$C$51*12)))</f>
        <v/>
      </c>
      <c r="G93" s="35">
        <f>IF('Employee Master'!$B93="","",ROUND($F93*'Tax Rates'!$C$50,0))</f>
        <v/>
      </c>
      <c r="H93" s="35">
        <f>IF('Employee Master'!$B93="","",ROUND($D93*N('Employee Master'!$N93),0))</f>
        <v/>
      </c>
      <c r="I93" s="35">
        <f>IF('Employee Master'!$B93="","",ROUND($D93*'Tax Rates'!$C$58,0))</f>
        <v/>
      </c>
      <c r="J93" s="35">
        <f>IF('Employee Master'!$B93="","",N('Employee Master'!$R93))</f>
        <v/>
      </c>
      <c r="K93" s="35">
        <f>IF('Employee Master'!$B93="","",N('Employee Master'!$S93))</f>
        <v/>
      </c>
      <c r="L93" s="35">
        <f>IF('Employee Master'!$B93="","",N('Employee Master'!$T93))</f>
        <v/>
      </c>
      <c r="M93" s="35">
        <f>IF('Employee Master'!$B93="","",MAX(0,$C93-$D93-$E93-$G93-$H93-$I93-$J93-$K93-$L93))</f>
        <v/>
      </c>
      <c r="N93" s="35">
        <f>IF('Employee Master'!$B93="","",$D93+$E93+$M93+$J93+$K93+$L93)</f>
        <v/>
      </c>
      <c r="O93" s="35">
        <f>IF('Employee Master'!$B93="","",ROUND($N93/12,0))</f>
        <v/>
      </c>
      <c r="P93" s="35">
        <f>IF('Employee Master'!$B93="","",ROUND($F93*'Tax Rates'!$C$50,0))</f>
        <v/>
      </c>
      <c r="Q93" s="36">
        <f>IF('Employee Master'!$B93="","",IF($O93&lt;='Tax Rates'!$C$57,"Yes","No"))</f>
        <v/>
      </c>
      <c r="R93" s="35">
        <f>IF('Employee Master'!$B93="","",IF($Q93="Yes",ROUND($N93*'Tax Rates'!$C$55,0),0))</f>
        <v/>
      </c>
      <c r="S93" s="35">
        <f>IF('Employee Master'!$B93="","",IF($Q93="Yes",ROUND($N93*'Tax Rates'!$C$56,0),0))</f>
        <v/>
      </c>
      <c r="T93" s="35">
        <f>IF('Employee Master'!$B93="","",IFERROR(INDEX('Tax Rates'!$C$62:$C$77,MATCH(IF('Employee Master'!$H93="",Settings!$C$13,'Employee Master'!$H93),'Tax Rates'!$B$62:$B$77,0)),0))</f>
        <v/>
      </c>
      <c r="U93" s="35">
        <f>IF('Employee Master'!$B93="","",N('Employee Master'!$U93))</f>
        <v/>
      </c>
      <c r="V93" s="35">
        <f>IF('Employee Master'!$B93="","",ROUND($D93/12,0))</f>
        <v/>
      </c>
      <c r="W93" s="35">
        <f>IF('Employee Master'!$B93="","",ROUND($E93/12,0))</f>
        <v/>
      </c>
      <c r="X93" s="35">
        <f>IF('Employee Master'!$B93="","",ROUND($M93/12,0))</f>
        <v/>
      </c>
    </row>
    <row r="94">
      <c r="A94" s="31">
        <f>IF('Employee Master'!$B94="","",'Employee Master'!$B94)</f>
        <v/>
      </c>
      <c r="B94" s="31">
        <f>IF('Employee Master'!$B94="","",'Employee Master'!$C94)</f>
        <v/>
      </c>
      <c r="C94" s="32">
        <f>IF('Employee Master'!$B94="","",N('Employee Master'!$K94))</f>
        <v/>
      </c>
      <c r="D94" s="32">
        <f>IF('Employee Master'!$B94="","",ROUND($C94*N('Employee Master'!$L94),0))</f>
        <v/>
      </c>
      <c r="E94" s="32">
        <f>IF('Employee Master'!$B94="","",ROUND($D94*N('Employee Master'!$M94),0))</f>
        <v/>
      </c>
      <c r="F94" s="32">
        <f>IF('Employee Master'!$B94="","",IF('Employee Master'!$O94="No",$D94,MIN($D94,'Tax Rates'!$C$51*12)))</f>
        <v/>
      </c>
      <c r="G94" s="32">
        <f>IF('Employee Master'!$B94="","",ROUND($F94*'Tax Rates'!$C$50,0))</f>
        <v/>
      </c>
      <c r="H94" s="32">
        <f>IF('Employee Master'!$B94="","",ROUND($D94*N('Employee Master'!$N94),0))</f>
        <v/>
      </c>
      <c r="I94" s="32">
        <f>IF('Employee Master'!$B94="","",ROUND($D94*'Tax Rates'!$C$58,0))</f>
        <v/>
      </c>
      <c r="J94" s="32">
        <f>IF('Employee Master'!$B94="","",N('Employee Master'!$R94))</f>
        <v/>
      </c>
      <c r="K94" s="32">
        <f>IF('Employee Master'!$B94="","",N('Employee Master'!$S94))</f>
        <v/>
      </c>
      <c r="L94" s="32">
        <f>IF('Employee Master'!$B94="","",N('Employee Master'!$T94))</f>
        <v/>
      </c>
      <c r="M94" s="32">
        <f>IF('Employee Master'!$B94="","",MAX(0,$C94-$D94-$E94-$G94-$H94-$I94-$J94-$K94-$L94))</f>
        <v/>
      </c>
      <c r="N94" s="32">
        <f>IF('Employee Master'!$B94="","",$D94+$E94+$M94+$J94+$K94+$L94)</f>
        <v/>
      </c>
      <c r="O94" s="32">
        <f>IF('Employee Master'!$B94="","",ROUND($N94/12,0))</f>
        <v/>
      </c>
      <c r="P94" s="32">
        <f>IF('Employee Master'!$B94="","",ROUND($F94*'Tax Rates'!$C$50,0))</f>
        <v/>
      </c>
      <c r="Q94" s="33">
        <f>IF('Employee Master'!$B94="","",IF($O94&lt;='Tax Rates'!$C$57,"Yes","No"))</f>
        <v/>
      </c>
      <c r="R94" s="32">
        <f>IF('Employee Master'!$B94="","",IF($Q94="Yes",ROUND($N94*'Tax Rates'!$C$55,0),0))</f>
        <v/>
      </c>
      <c r="S94" s="32">
        <f>IF('Employee Master'!$B94="","",IF($Q94="Yes",ROUND($N94*'Tax Rates'!$C$56,0),0))</f>
        <v/>
      </c>
      <c r="T94" s="32">
        <f>IF('Employee Master'!$B94="","",IFERROR(INDEX('Tax Rates'!$C$62:$C$77,MATCH(IF('Employee Master'!$H94="",Settings!$C$13,'Employee Master'!$H94),'Tax Rates'!$B$62:$B$77,0)),0))</f>
        <v/>
      </c>
      <c r="U94" s="32">
        <f>IF('Employee Master'!$B94="","",N('Employee Master'!$U94))</f>
        <v/>
      </c>
      <c r="V94" s="32">
        <f>IF('Employee Master'!$B94="","",ROUND($D94/12,0))</f>
        <v/>
      </c>
      <c r="W94" s="32">
        <f>IF('Employee Master'!$B94="","",ROUND($E94/12,0))</f>
        <v/>
      </c>
      <c r="X94" s="32">
        <f>IF('Employee Master'!$B94="","",ROUND($M94/12,0))</f>
        <v/>
      </c>
    </row>
    <row r="95">
      <c r="A95" s="34">
        <f>IF('Employee Master'!$B95="","",'Employee Master'!$B95)</f>
        <v/>
      </c>
      <c r="B95" s="34">
        <f>IF('Employee Master'!$B95="","",'Employee Master'!$C95)</f>
        <v/>
      </c>
      <c r="C95" s="35">
        <f>IF('Employee Master'!$B95="","",N('Employee Master'!$K95))</f>
        <v/>
      </c>
      <c r="D95" s="35">
        <f>IF('Employee Master'!$B95="","",ROUND($C95*N('Employee Master'!$L95),0))</f>
        <v/>
      </c>
      <c r="E95" s="35">
        <f>IF('Employee Master'!$B95="","",ROUND($D95*N('Employee Master'!$M95),0))</f>
        <v/>
      </c>
      <c r="F95" s="35">
        <f>IF('Employee Master'!$B95="","",IF('Employee Master'!$O95="No",$D95,MIN($D95,'Tax Rates'!$C$51*12)))</f>
        <v/>
      </c>
      <c r="G95" s="35">
        <f>IF('Employee Master'!$B95="","",ROUND($F95*'Tax Rates'!$C$50,0))</f>
        <v/>
      </c>
      <c r="H95" s="35">
        <f>IF('Employee Master'!$B95="","",ROUND($D95*N('Employee Master'!$N95),0))</f>
        <v/>
      </c>
      <c r="I95" s="35">
        <f>IF('Employee Master'!$B95="","",ROUND($D95*'Tax Rates'!$C$58,0))</f>
        <v/>
      </c>
      <c r="J95" s="35">
        <f>IF('Employee Master'!$B95="","",N('Employee Master'!$R95))</f>
        <v/>
      </c>
      <c r="K95" s="35">
        <f>IF('Employee Master'!$B95="","",N('Employee Master'!$S95))</f>
        <v/>
      </c>
      <c r="L95" s="35">
        <f>IF('Employee Master'!$B95="","",N('Employee Master'!$T95))</f>
        <v/>
      </c>
      <c r="M95" s="35">
        <f>IF('Employee Master'!$B95="","",MAX(0,$C95-$D95-$E95-$G95-$H95-$I95-$J95-$K95-$L95))</f>
        <v/>
      </c>
      <c r="N95" s="35">
        <f>IF('Employee Master'!$B95="","",$D95+$E95+$M95+$J95+$K95+$L95)</f>
        <v/>
      </c>
      <c r="O95" s="35">
        <f>IF('Employee Master'!$B95="","",ROUND($N95/12,0))</f>
        <v/>
      </c>
      <c r="P95" s="35">
        <f>IF('Employee Master'!$B95="","",ROUND($F95*'Tax Rates'!$C$50,0))</f>
        <v/>
      </c>
      <c r="Q95" s="36">
        <f>IF('Employee Master'!$B95="","",IF($O95&lt;='Tax Rates'!$C$57,"Yes","No"))</f>
        <v/>
      </c>
      <c r="R95" s="35">
        <f>IF('Employee Master'!$B95="","",IF($Q95="Yes",ROUND($N95*'Tax Rates'!$C$55,0),0))</f>
        <v/>
      </c>
      <c r="S95" s="35">
        <f>IF('Employee Master'!$B95="","",IF($Q95="Yes",ROUND($N95*'Tax Rates'!$C$56,0),0))</f>
        <v/>
      </c>
      <c r="T95" s="35">
        <f>IF('Employee Master'!$B95="","",IFERROR(INDEX('Tax Rates'!$C$62:$C$77,MATCH(IF('Employee Master'!$H95="",Settings!$C$13,'Employee Master'!$H95),'Tax Rates'!$B$62:$B$77,0)),0))</f>
        <v/>
      </c>
      <c r="U95" s="35">
        <f>IF('Employee Master'!$B95="","",N('Employee Master'!$U95))</f>
        <v/>
      </c>
      <c r="V95" s="35">
        <f>IF('Employee Master'!$B95="","",ROUND($D95/12,0))</f>
        <v/>
      </c>
      <c r="W95" s="35">
        <f>IF('Employee Master'!$B95="","",ROUND($E95/12,0))</f>
        <v/>
      </c>
      <c r="X95" s="35">
        <f>IF('Employee Master'!$B95="","",ROUND($M95/12,0))</f>
        <v/>
      </c>
    </row>
    <row r="96">
      <c r="A96" s="31">
        <f>IF('Employee Master'!$B96="","",'Employee Master'!$B96)</f>
        <v/>
      </c>
      <c r="B96" s="31">
        <f>IF('Employee Master'!$B96="","",'Employee Master'!$C96)</f>
        <v/>
      </c>
      <c r="C96" s="32">
        <f>IF('Employee Master'!$B96="","",N('Employee Master'!$K96))</f>
        <v/>
      </c>
      <c r="D96" s="32">
        <f>IF('Employee Master'!$B96="","",ROUND($C96*N('Employee Master'!$L96),0))</f>
        <v/>
      </c>
      <c r="E96" s="32">
        <f>IF('Employee Master'!$B96="","",ROUND($D96*N('Employee Master'!$M96),0))</f>
        <v/>
      </c>
      <c r="F96" s="32">
        <f>IF('Employee Master'!$B96="","",IF('Employee Master'!$O96="No",$D96,MIN($D96,'Tax Rates'!$C$51*12)))</f>
        <v/>
      </c>
      <c r="G96" s="32">
        <f>IF('Employee Master'!$B96="","",ROUND($F96*'Tax Rates'!$C$50,0))</f>
        <v/>
      </c>
      <c r="H96" s="32">
        <f>IF('Employee Master'!$B96="","",ROUND($D96*N('Employee Master'!$N96),0))</f>
        <v/>
      </c>
      <c r="I96" s="32">
        <f>IF('Employee Master'!$B96="","",ROUND($D96*'Tax Rates'!$C$58,0))</f>
        <v/>
      </c>
      <c r="J96" s="32">
        <f>IF('Employee Master'!$B96="","",N('Employee Master'!$R96))</f>
        <v/>
      </c>
      <c r="K96" s="32">
        <f>IF('Employee Master'!$B96="","",N('Employee Master'!$S96))</f>
        <v/>
      </c>
      <c r="L96" s="32">
        <f>IF('Employee Master'!$B96="","",N('Employee Master'!$T96))</f>
        <v/>
      </c>
      <c r="M96" s="32">
        <f>IF('Employee Master'!$B96="","",MAX(0,$C96-$D96-$E96-$G96-$H96-$I96-$J96-$K96-$L96))</f>
        <v/>
      </c>
      <c r="N96" s="32">
        <f>IF('Employee Master'!$B96="","",$D96+$E96+$M96+$J96+$K96+$L96)</f>
        <v/>
      </c>
      <c r="O96" s="32">
        <f>IF('Employee Master'!$B96="","",ROUND($N96/12,0))</f>
        <v/>
      </c>
      <c r="P96" s="32">
        <f>IF('Employee Master'!$B96="","",ROUND($F96*'Tax Rates'!$C$50,0))</f>
        <v/>
      </c>
      <c r="Q96" s="33">
        <f>IF('Employee Master'!$B96="","",IF($O96&lt;='Tax Rates'!$C$57,"Yes","No"))</f>
        <v/>
      </c>
      <c r="R96" s="32">
        <f>IF('Employee Master'!$B96="","",IF($Q96="Yes",ROUND($N96*'Tax Rates'!$C$55,0),0))</f>
        <v/>
      </c>
      <c r="S96" s="32">
        <f>IF('Employee Master'!$B96="","",IF($Q96="Yes",ROUND($N96*'Tax Rates'!$C$56,0),0))</f>
        <v/>
      </c>
      <c r="T96" s="32">
        <f>IF('Employee Master'!$B96="","",IFERROR(INDEX('Tax Rates'!$C$62:$C$77,MATCH(IF('Employee Master'!$H96="",Settings!$C$13,'Employee Master'!$H96),'Tax Rates'!$B$62:$B$77,0)),0))</f>
        <v/>
      </c>
      <c r="U96" s="32">
        <f>IF('Employee Master'!$B96="","",N('Employee Master'!$U96))</f>
        <v/>
      </c>
      <c r="V96" s="32">
        <f>IF('Employee Master'!$B96="","",ROUND($D96/12,0))</f>
        <v/>
      </c>
      <c r="W96" s="32">
        <f>IF('Employee Master'!$B96="","",ROUND($E96/12,0))</f>
        <v/>
      </c>
      <c r="X96" s="32">
        <f>IF('Employee Master'!$B96="","",ROUND($M96/12,0))</f>
        <v/>
      </c>
    </row>
    <row r="97">
      <c r="A97" s="34">
        <f>IF('Employee Master'!$B97="","",'Employee Master'!$B97)</f>
        <v/>
      </c>
      <c r="B97" s="34">
        <f>IF('Employee Master'!$B97="","",'Employee Master'!$C97)</f>
        <v/>
      </c>
      <c r="C97" s="35">
        <f>IF('Employee Master'!$B97="","",N('Employee Master'!$K97))</f>
        <v/>
      </c>
      <c r="D97" s="35">
        <f>IF('Employee Master'!$B97="","",ROUND($C97*N('Employee Master'!$L97),0))</f>
        <v/>
      </c>
      <c r="E97" s="35">
        <f>IF('Employee Master'!$B97="","",ROUND($D97*N('Employee Master'!$M97),0))</f>
        <v/>
      </c>
      <c r="F97" s="35">
        <f>IF('Employee Master'!$B97="","",IF('Employee Master'!$O97="No",$D97,MIN($D97,'Tax Rates'!$C$51*12)))</f>
        <v/>
      </c>
      <c r="G97" s="35">
        <f>IF('Employee Master'!$B97="","",ROUND($F97*'Tax Rates'!$C$50,0))</f>
        <v/>
      </c>
      <c r="H97" s="35">
        <f>IF('Employee Master'!$B97="","",ROUND($D97*N('Employee Master'!$N97),0))</f>
        <v/>
      </c>
      <c r="I97" s="35">
        <f>IF('Employee Master'!$B97="","",ROUND($D97*'Tax Rates'!$C$58,0))</f>
        <v/>
      </c>
      <c r="J97" s="35">
        <f>IF('Employee Master'!$B97="","",N('Employee Master'!$R97))</f>
        <v/>
      </c>
      <c r="K97" s="35">
        <f>IF('Employee Master'!$B97="","",N('Employee Master'!$S97))</f>
        <v/>
      </c>
      <c r="L97" s="35">
        <f>IF('Employee Master'!$B97="","",N('Employee Master'!$T97))</f>
        <v/>
      </c>
      <c r="M97" s="35">
        <f>IF('Employee Master'!$B97="","",MAX(0,$C97-$D97-$E97-$G97-$H97-$I97-$J97-$K97-$L97))</f>
        <v/>
      </c>
      <c r="N97" s="35">
        <f>IF('Employee Master'!$B97="","",$D97+$E97+$M97+$J97+$K97+$L97)</f>
        <v/>
      </c>
      <c r="O97" s="35">
        <f>IF('Employee Master'!$B97="","",ROUND($N97/12,0))</f>
        <v/>
      </c>
      <c r="P97" s="35">
        <f>IF('Employee Master'!$B97="","",ROUND($F97*'Tax Rates'!$C$50,0))</f>
        <v/>
      </c>
      <c r="Q97" s="36">
        <f>IF('Employee Master'!$B97="","",IF($O97&lt;='Tax Rates'!$C$57,"Yes","No"))</f>
        <v/>
      </c>
      <c r="R97" s="35">
        <f>IF('Employee Master'!$B97="","",IF($Q97="Yes",ROUND($N97*'Tax Rates'!$C$55,0),0))</f>
        <v/>
      </c>
      <c r="S97" s="35">
        <f>IF('Employee Master'!$B97="","",IF($Q97="Yes",ROUND($N97*'Tax Rates'!$C$56,0),0))</f>
        <v/>
      </c>
      <c r="T97" s="35">
        <f>IF('Employee Master'!$B97="","",IFERROR(INDEX('Tax Rates'!$C$62:$C$77,MATCH(IF('Employee Master'!$H97="",Settings!$C$13,'Employee Master'!$H97),'Tax Rates'!$B$62:$B$77,0)),0))</f>
        <v/>
      </c>
      <c r="U97" s="35">
        <f>IF('Employee Master'!$B97="","",N('Employee Master'!$U97))</f>
        <v/>
      </c>
      <c r="V97" s="35">
        <f>IF('Employee Master'!$B97="","",ROUND($D97/12,0))</f>
        <v/>
      </c>
      <c r="W97" s="35">
        <f>IF('Employee Master'!$B97="","",ROUND($E97/12,0))</f>
        <v/>
      </c>
      <c r="X97" s="35">
        <f>IF('Employee Master'!$B97="","",ROUND($M97/12,0))</f>
        <v/>
      </c>
    </row>
    <row r="98">
      <c r="A98" s="31">
        <f>IF('Employee Master'!$B98="","",'Employee Master'!$B98)</f>
        <v/>
      </c>
      <c r="B98" s="31">
        <f>IF('Employee Master'!$B98="","",'Employee Master'!$C98)</f>
        <v/>
      </c>
      <c r="C98" s="32">
        <f>IF('Employee Master'!$B98="","",N('Employee Master'!$K98))</f>
        <v/>
      </c>
      <c r="D98" s="32">
        <f>IF('Employee Master'!$B98="","",ROUND($C98*N('Employee Master'!$L98),0))</f>
        <v/>
      </c>
      <c r="E98" s="32">
        <f>IF('Employee Master'!$B98="","",ROUND($D98*N('Employee Master'!$M98),0))</f>
        <v/>
      </c>
      <c r="F98" s="32">
        <f>IF('Employee Master'!$B98="","",IF('Employee Master'!$O98="No",$D98,MIN($D98,'Tax Rates'!$C$51*12)))</f>
        <v/>
      </c>
      <c r="G98" s="32">
        <f>IF('Employee Master'!$B98="","",ROUND($F98*'Tax Rates'!$C$50,0))</f>
        <v/>
      </c>
      <c r="H98" s="32">
        <f>IF('Employee Master'!$B98="","",ROUND($D98*N('Employee Master'!$N98),0))</f>
        <v/>
      </c>
      <c r="I98" s="32">
        <f>IF('Employee Master'!$B98="","",ROUND($D98*'Tax Rates'!$C$58,0))</f>
        <v/>
      </c>
      <c r="J98" s="32">
        <f>IF('Employee Master'!$B98="","",N('Employee Master'!$R98))</f>
        <v/>
      </c>
      <c r="K98" s="32">
        <f>IF('Employee Master'!$B98="","",N('Employee Master'!$S98))</f>
        <v/>
      </c>
      <c r="L98" s="32">
        <f>IF('Employee Master'!$B98="","",N('Employee Master'!$T98))</f>
        <v/>
      </c>
      <c r="M98" s="32">
        <f>IF('Employee Master'!$B98="","",MAX(0,$C98-$D98-$E98-$G98-$H98-$I98-$J98-$K98-$L98))</f>
        <v/>
      </c>
      <c r="N98" s="32">
        <f>IF('Employee Master'!$B98="","",$D98+$E98+$M98+$J98+$K98+$L98)</f>
        <v/>
      </c>
      <c r="O98" s="32">
        <f>IF('Employee Master'!$B98="","",ROUND($N98/12,0))</f>
        <v/>
      </c>
      <c r="P98" s="32">
        <f>IF('Employee Master'!$B98="","",ROUND($F98*'Tax Rates'!$C$50,0))</f>
        <v/>
      </c>
      <c r="Q98" s="33">
        <f>IF('Employee Master'!$B98="","",IF($O98&lt;='Tax Rates'!$C$57,"Yes","No"))</f>
        <v/>
      </c>
      <c r="R98" s="32">
        <f>IF('Employee Master'!$B98="","",IF($Q98="Yes",ROUND($N98*'Tax Rates'!$C$55,0),0))</f>
        <v/>
      </c>
      <c r="S98" s="32">
        <f>IF('Employee Master'!$B98="","",IF($Q98="Yes",ROUND($N98*'Tax Rates'!$C$56,0),0))</f>
        <v/>
      </c>
      <c r="T98" s="32">
        <f>IF('Employee Master'!$B98="","",IFERROR(INDEX('Tax Rates'!$C$62:$C$77,MATCH(IF('Employee Master'!$H98="",Settings!$C$13,'Employee Master'!$H98),'Tax Rates'!$B$62:$B$77,0)),0))</f>
        <v/>
      </c>
      <c r="U98" s="32">
        <f>IF('Employee Master'!$B98="","",N('Employee Master'!$U98))</f>
        <v/>
      </c>
      <c r="V98" s="32">
        <f>IF('Employee Master'!$B98="","",ROUND($D98/12,0))</f>
        <v/>
      </c>
      <c r="W98" s="32">
        <f>IF('Employee Master'!$B98="","",ROUND($E98/12,0))</f>
        <v/>
      </c>
      <c r="X98" s="32">
        <f>IF('Employee Master'!$B98="","",ROUND($M98/12,0))</f>
        <v/>
      </c>
    </row>
    <row r="99">
      <c r="A99" s="34">
        <f>IF('Employee Master'!$B99="","",'Employee Master'!$B99)</f>
        <v/>
      </c>
      <c r="B99" s="34">
        <f>IF('Employee Master'!$B99="","",'Employee Master'!$C99)</f>
        <v/>
      </c>
      <c r="C99" s="35">
        <f>IF('Employee Master'!$B99="","",N('Employee Master'!$K99))</f>
        <v/>
      </c>
      <c r="D99" s="35">
        <f>IF('Employee Master'!$B99="","",ROUND($C99*N('Employee Master'!$L99),0))</f>
        <v/>
      </c>
      <c r="E99" s="35">
        <f>IF('Employee Master'!$B99="","",ROUND($D99*N('Employee Master'!$M99),0))</f>
        <v/>
      </c>
      <c r="F99" s="35">
        <f>IF('Employee Master'!$B99="","",IF('Employee Master'!$O99="No",$D99,MIN($D99,'Tax Rates'!$C$51*12)))</f>
        <v/>
      </c>
      <c r="G99" s="35">
        <f>IF('Employee Master'!$B99="","",ROUND($F99*'Tax Rates'!$C$50,0))</f>
        <v/>
      </c>
      <c r="H99" s="35">
        <f>IF('Employee Master'!$B99="","",ROUND($D99*N('Employee Master'!$N99),0))</f>
        <v/>
      </c>
      <c r="I99" s="35">
        <f>IF('Employee Master'!$B99="","",ROUND($D99*'Tax Rates'!$C$58,0))</f>
        <v/>
      </c>
      <c r="J99" s="35">
        <f>IF('Employee Master'!$B99="","",N('Employee Master'!$R99))</f>
        <v/>
      </c>
      <c r="K99" s="35">
        <f>IF('Employee Master'!$B99="","",N('Employee Master'!$S99))</f>
        <v/>
      </c>
      <c r="L99" s="35">
        <f>IF('Employee Master'!$B99="","",N('Employee Master'!$T99))</f>
        <v/>
      </c>
      <c r="M99" s="35">
        <f>IF('Employee Master'!$B99="","",MAX(0,$C99-$D99-$E99-$G99-$H99-$I99-$J99-$K99-$L99))</f>
        <v/>
      </c>
      <c r="N99" s="35">
        <f>IF('Employee Master'!$B99="","",$D99+$E99+$M99+$J99+$K99+$L99)</f>
        <v/>
      </c>
      <c r="O99" s="35">
        <f>IF('Employee Master'!$B99="","",ROUND($N99/12,0))</f>
        <v/>
      </c>
      <c r="P99" s="35">
        <f>IF('Employee Master'!$B99="","",ROUND($F99*'Tax Rates'!$C$50,0))</f>
        <v/>
      </c>
      <c r="Q99" s="36">
        <f>IF('Employee Master'!$B99="","",IF($O99&lt;='Tax Rates'!$C$57,"Yes","No"))</f>
        <v/>
      </c>
      <c r="R99" s="35">
        <f>IF('Employee Master'!$B99="","",IF($Q99="Yes",ROUND($N99*'Tax Rates'!$C$55,0),0))</f>
        <v/>
      </c>
      <c r="S99" s="35">
        <f>IF('Employee Master'!$B99="","",IF($Q99="Yes",ROUND($N99*'Tax Rates'!$C$56,0),0))</f>
        <v/>
      </c>
      <c r="T99" s="35">
        <f>IF('Employee Master'!$B99="","",IFERROR(INDEX('Tax Rates'!$C$62:$C$77,MATCH(IF('Employee Master'!$H99="",Settings!$C$13,'Employee Master'!$H99),'Tax Rates'!$B$62:$B$77,0)),0))</f>
        <v/>
      </c>
      <c r="U99" s="35">
        <f>IF('Employee Master'!$B99="","",N('Employee Master'!$U99))</f>
        <v/>
      </c>
      <c r="V99" s="35">
        <f>IF('Employee Master'!$B99="","",ROUND($D99/12,0))</f>
        <v/>
      </c>
      <c r="W99" s="35">
        <f>IF('Employee Master'!$B99="","",ROUND($E99/12,0))</f>
        <v/>
      </c>
      <c r="X99" s="35">
        <f>IF('Employee Master'!$B99="","",ROUND($M99/12,0))</f>
        <v/>
      </c>
    </row>
    <row r="100">
      <c r="A100" s="31">
        <f>IF('Employee Master'!$B100="","",'Employee Master'!$B100)</f>
        <v/>
      </c>
      <c r="B100" s="31">
        <f>IF('Employee Master'!$B100="","",'Employee Master'!$C100)</f>
        <v/>
      </c>
      <c r="C100" s="32">
        <f>IF('Employee Master'!$B100="","",N('Employee Master'!$K100))</f>
        <v/>
      </c>
      <c r="D100" s="32">
        <f>IF('Employee Master'!$B100="","",ROUND($C100*N('Employee Master'!$L100),0))</f>
        <v/>
      </c>
      <c r="E100" s="32">
        <f>IF('Employee Master'!$B100="","",ROUND($D100*N('Employee Master'!$M100),0))</f>
        <v/>
      </c>
      <c r="F100" s="32">
        <f>IF('Employee Master'!$B100="","",IF('Employee Master'!$O100="No",$D100,MIN($D100,'Tax Rates'!$C$51*12)))</f>
        <v/>
      </c>
      <c r="G100" s="32">
        <f>IF('Employee Master'!$B100="","",ROUND($F100*'Tax Rates'!$C$50,0))</f>
        <v/>
      </c>
      <c r="H100" s="32">
        <f>IF('Employee Master'!$B100="","",ROUND($D100*N('Employee Master'!$N100),0))</f>
        <v/>
      </c>
      <c r="I100" s="32">
        <f>IF('Employee Master'!$B100="","",ROUND($D100*'Tax Rates'!$C$58,0))</f>
        <v/>
      </c>
      <c r="J100" s="32">
        <f>IF('Employee Master'!$B100="","",N('Employee Master'!$R100))</f>
        <v/>
      </c>
      <c r="K100" s="32">
        <f>IF('Employee Master'!$B100="","",N('Employee Master'!$S100))</f>
        <v/>
      </c>
      <c r="L100" s="32">
        <f>IF('Employee Master'!$B100="","",N('Employee Master'!$T100))</f>
        <v/>
      </c>
      <c r="M100" s="32">
        <f>IF('Employee Master'!$B100="","",MAX(0,$C100-$D100-$E100-$G100-$H100-$I100-$J100-$K100-$L100))</f>
        <v/>
      </c>
      <c r="N100" s="32">
        <f>IF('Employee Master'!$B100="","",$D100+$E100+$M100+$J100+$K100+$L100)</f>
        <v/>
      </c>
      <c r="O100" s="32">
        <f>IF('Employee Master'!$B100="","",ROUND($N100/12,0))</f>
        <v/>
      </c>
      <c r="P100" s="32">
        <f>IF('Employee Master'!$B100="","",ROUND($F100*'Tax Rates'!$C$50,0))</f>
        <v/>
      </c>
      <c r="Q100" s="33">
        <f>IF('Employee Master'!$B100="","",IF($O100&lt;='Tax Rates'!$C$57,"Yes","No"))</f>
        <v/>
      </c>
      <c r="R100" s="32">
        <f>IF('Employee Master'!$B100="","",IF($Q100="Yes",ROUND($N100*'Tax Rates'!$C$55,0),0))</f>
        <v/>
      </c>
      <c r="S100" s="32">
        <f>IF('Employee Master'!$B100="","",IF($Q100="Yes",ROUND($N100*'Tax Rates'!$C$56,0),0))</f>
        <v/>
      </c>
      <c r="T100" s="32">
        <f>IF('Employee Master'!$B100="","",IFERROR(INDEX('Tax Rates'!$C$62:$C$77,MATCH(IF('Employee Master'!$H100="",Settings!$C$13,'Employee Master'!$H100),'Tax Rates'!$B$62:$B$77,0)),0))</f>
        <v/>
      </c>
      <c r="U100" s="32">
        <f>IF('Employee Master'!$B100="","",N('Employee Master'!$U100))</f>
        <v/>
      </c>
      <c r="V100" s="32">
        <f>IF('Employee Master'!$B100="","",ROUND($D100/12,0))</f>
        <v/>
      </c>
      <c r="W100" s="32">
        <f>IF('Employee Master'!$B100="","",ROUND($E100/12,0))</f>
        <v/>
      </c>
      <c r="X100" s="32">
        <f>IF('Employee Master'!$B100="","",ROUND($M100/12,0))</f>
        <v/>
      </c>
    </row>
    <row r="101">
      <c r="A101" s="34">
        <f>IF('Employee Master'!$B101="","",'Employee Master'!$B101)</f>
        <v/>
      </c>
      <c r="B101" s="34">
        <f>IF('Employee Master'!$B101="","",'Employee Master'!$C101)</f>
        <v/>
      </c>
      <c r="C101" s="35">
        <f>IF('Employee Master'!$B101="","",N('Employee Master'!$K101))</f>
        <v/>
      </c>
      <c r="D101" s="35">
        <f>IF('Employee Master'!$B101="","",ROUND($C101*N('Employee Master'!$L101),0))</f>
        <v/>
      </c>
      <c r="E101" s="35">
        <f>IF('Employee Master'!$B101="","",ROUND($D101*N('Employee Master'!$M101),0))</f>
        <v/>
      </c>
      <c r="F101" s="35">
        <f>IF('Employee Master'!$B101="","",IF('Employee Master'!$O101="No",$D101,MIN($D101,'Tax Rates'!$C$51*12)))</f>
        <v/>
      </c>
      <c r="G101" s="35">
        <f>IF('Employee Master'!$B101="","",ROUND($F101*'Tax Rates'!$C$50,0))</f>
        <v/>
      </c>
      <c r="H101" s="35">
        <f>IF('Employee Master'!$B101="","",ROUND($D101*N('Employee Master'!$N101),0))</f>
        <v/>
      </c>
      <c r="I101" s="35">
        <f>IF('Employee Master'!$B101="","",ROUND($D101*'Tax Rates'!$C$58,0))</f>
        <v/>
      </c>
      <c r="J101" s="35">
        <f>IF('Employee Master'!$B101="","",N('Employee Master'!$R101))</f>
        <v/>
      </c>
      <c r="K101" s="35">
        <f>IF('Employee Master'!$B101="","",N('Employee Master'!$S101))</f>
        <v/>
      </c>
      <c r="L101" s="35">
        <f>IF('Employee Master'!$B101="","",N('Employee Master'!$T101))</f>
        <v/>
      </c>
      <c r="M101" s="35">
        <f>IF('Employee Master'!$B101="","",MAX(0,$C101-$D101-$E101-$G101-$H101-$I101-$J101-$K101-$L101))</f>
        <v/>
      </c>
      <c r="N101" s="35">
        <f>IF('Employee Master'!$B101="","",$D101+$E101+$M101+$J101+$K101+$L101)</f>
        <v/>
      </c>
      <c r="O101" s="35">
        <f>IF('Employee Master'!$B101="","",ROUND($N101/12,0))</f>
        <v/>
      </c>
      <c r="P101" s="35">
        <f>IF('Employee Master'!$B101="","",ROUND($F101*'Tax Rates'!$C$50,0))</f>
        <v/>
      </c>
      <c r="Q101" s="36">
        <f>IF('Employee Master'!$B101="","",IF($O101&lt;='Tax Rates'!$C$57,"Yes","No"))</f>
        <v/>
      </c>
      <c r="R101" s="35">
        <f>IF('Employee Master'!$B101="","",IF($Q101="Yes",ROUND($N101*'Tax Rates'!$C$55,0),0))</f>
        <v/>
      </c>
      <c r="S101" s="35">
        <f>IF('Employee Master'!$B101="","",IF($Q101="Yes",ROUND($N101*'Tax Rates'!$C$56,0),0))</f>
        <v/>
      </c>
      <c r="T101" s="35">
        <f>IF('Employee Master'!$B101="","",IFERROR(INDEX('Tax Rates'!$C$62:$C$77,MATCH(IF('Employee Master'!$H101="",Settings!$C$13,'Employee Master'!$H101),'Tax Rates'!$B$62:$B$77,0)),0))</f>
        <v/>
      </c>
      <c r="U101" s="35">
        <f>IF('Employee Master'!$B101="","",N('Employee Master'!$U101))</f>
        <v/>
      </c>
      <c r="V101" s="35">
        <f>IF('Employee Master'!$B101="","",ROUND($D101/12,0))</f>
        <v/>
      </c>
      <c r="W101" s="35">
        <f>IF('Employee Master'!$B101="","",ROUND($E101/12,0))</f>
        <v/>
      </c>
      <c r="X101" s="35">
        <f>IF('Employee Master'!$B101="","",ROUND($M101/12,0))</f>
        <v/>
      </c>
    </row>
    <row r="102">
      <c r="A102" s="31">
        <f>IF('Employee Master'!$B102="","",'Employee Master'!$B102)</f>
        <v/>
      </c>
      <c r="B102" s="31">
        <f>IF('Employee Master'!$B102="","",'Employee Master'!$C102)</f>
        <v/>
      </c>
      <c r="C102" s="32">
        <f>IF('Employee Master'!$B102="","",N('Employee Master'!$K102))</f>
        <v/>
      </c>
      <c r="D102" s="32">
        <f>IF('Employee Master'!$B102="","",ROUND($C102*N('Employee Master'!$L102),0))</f>
        <v/>
      </c>
      <c r="E102" s="32">
        <f>IF('Employee Master'!$B102="","",ROUND($D102*N('Employee Master'!$M102),0))</f>
        <v/>
      </c>
      <c r="F102" s="32">
        <f>IF('Employee Master'!$B102="","",IF('Employee Master'!$O102="No",$D102,MIN($D102,'Tax Rates'!$C$51*12)))</f>
        <v/>
      </c>
      <c r="G102" s="32">
        <f>IF('Employee Master'!$B102="","",ROUND($F102*'Tax Rates'!$C$50,0))</f>
        <v/>
      </c>
      <c r="H102" s="32">
        <f>IF('Employee Master'!$B102="","",ROUND($D102*N('Employee Master'!$N102),0))</f>
        <v/>
      </c>
      <c r="I102" s="32">
        <f>IF('Employee Master'!$B102="","",ROUND($D102*'Tax Rates'!$C$58,0))</f>
        <v/>
      </c>
      <c r="J102" s="32">
        <f>IF('Employee Master'!$B102="","",N('Employee Master'!$R102))</f>
        <v/>
      </c>
      <c r="K102" s="32">
        <f>IF('Employee Master'!$B102="","",N('Employee Master'!$S102))</f>
        <v/>
      </c>
      <c r="L102" s="32">
        <f>IF('Employee Master'!$B102="","",N('Employee Master'!$T102))</f>
        <v/>
      </c>
      <c r="M102" s="32">
        <f>IF('Employee Master'!$B102="","",MAX(0,$C102-$D102-$E102-$G102-$H102-$I102-$J102-$K102-$L102))</f>
        <v/>
      </c>
      <c r="N102" s="32">
        <f>IF('Employee Master'!$B102="","",$D102+$E102+$M102+$J102+$K102+$L102)</f>
        <v/>
      </c>
      <c r="O102" s="32">
        <f>IF('Employee Master'!$B102="","",ROUND($N102/12,0))</f>
        <v/>
      </c>
      <c r="P102" s="32">
        <f>IF('Employee Master'!$B102="","",ROUND($F102*'Tax Rates'!$C$50,0))</f>
        <v/>
      </c>
      <c r="Q102" s="33">
        <f>IF('Employee Master'!$B102="","",IF($O102&lt;='Tax Rates'!$C$57,"Yes","No"))</f>
        <v/>
      </c>
      <c r="R102" s="32">
        <f>IF('Employee Master'!$B102="","",IF($Q102="Yes",ROUND($N102*'Tax Rates'!$C$55,0),0))</f>
        <v/>
      </c>
      <c r="S102" s="32">
        <f>IF('Employee Master'!$B102="","",IF($Q102="Yes",ROUND($N102*'Tax Rates'!$C$56,0),0))</f>
        <v/>
      </c>
      <c r="T102" s="32">
        <f>IF('Employee Master'!$B102="","",IFERROR(INDEX('Tax Rates'!$C$62:$C$77,MATCH(IF('Employee Master'!$H102="",Settings!$C$13,'Employee Master'!$H102),'Tax Rates'!$B$62:$B$77,0)),0))</f>
        <v/>
      </c>
      <c r="U102" s="32">
        <f>IF('Employee Master'!$B102="","",N('Employee Master'!$U102))</f>
        <v/>
      </c>
      <c r="V102" s="32">
        <f>IF('Employee Master'!$B102="","",ROUND($D102/12,0))</f>
        <v/>
      </c>
      <c r="W102" s="32">
        <f>IF('Employee Master'!$B102="","",ROUND($E102/12,0))</f>
        <v/>
      </c>
      <c r="X102" s="32">
        <f>IF('Employee Master'!$B102="","",ROUND($M102/12,0))</f>
        <v/>
      </c>
    </row>
    <row r="103">
      <c r="A103" s="34">
        <f>IF('Employee Master'!$B103="","",'Employee Master'!$B103)</f>
        <v/>
      </c>
      <c r="B103" s="34">
        <f>IF('Employee Master'!$B103="","",'Employee Master'!$C103)</f>
        <v/>
      </c>
      <c r="C103" s="35">
        <f>IF('Employee Master'!$B103="","",N('Employee Master'!$K103))</f>
        <v/>
      </c>
      <c r="D103" s="35">
        <f>IF('Employee Master'!$B103="","",ROUND($C103*N('Employee Master'!$L103),0))</f>
        <v/>
      </c>
      <c r="E103" s="35">
        <f>IF('Employee Master'!$B103="","",ROUND($D103*N('Employee Master'!$M103),0))</f>
        <v/>
      </c>
      <c r="F103" s="35">
        <f>IF('Employee Master'!$B103="","",IF('Employee Master'!$O103="No",$D103,MIN($D103,'Tax Rates'!$C$51*12)))</f>
        <v/>
      </c>
      <c r="G103" s="35">
        <f>IF('Employee Master'!$B103="","",ROUND($F103*'Tax Rates'!$C$50,0))</f>
        <v/>
      </c>
      <c r="H103" s="35">
        <f>IF('Employee Master'!$B103="","",ROUND($D103*N('Employee Master'!$N103),0))</f>
        <v/>
      </c>
      <c r="I103" s="35">
        <f>IF('Employee Master'!$B103="","",ROUND($D103*'Tax Rates'!$C$58,0))</f>
        <v/>
      </c>
      <c r="J103" s="35">
        <f>IF('Employee Master'!$B103="","",N('Employee Master'!$R103))</f>
        <v/>
      </c>
      <c r="K103" s="35">
        <f>IF('Employee Master'!$B103="","",N('Employee Master'!$S103))</f>
        <v/>
      </c>
      <c r="L103" s="35">
        <f>IF('Employee Master'!$B103="","",N('Employee Master'!$T103))</f>
        <v/>
      </c>
      <c r="M103" s="35">
        <f>IF('Employee Master'!$B103="","",MAX(0,$C103-$D103-$E103-$G103-$H103-$I103-$J103-$K103-$L103))</f>
        <v/>
      </c>
      <c r="N103" s="35">
        <f>IF('Employee Master'!$B103="","",$D103+$E103+$M103+$J103+$K103+$L103)</f>
        <v/>
      </c>
      <c r="O103" s="35">
        <f>IF('Employee Master'!$B103="","",ROUND($N103/12,0))</f>
        <v/>
      </c>
      <c r="P103" s="35">
        <f>IF('Employee Master'!$B103="","",ROUND($F103*'Tax Rates'!$C$50,0))</f>
        <v/>
      </c>
      <c r="Q103" s="36">
        <f>IF('Employee Master'!$B103="","",IF($O103&lt;='Tax Rates'!$C$57,"Yes","No"))</f>
        <v/>
      </c>
      <c r="R103" s="35">
        <f>IF('Employee Master'!$B103="","",IF($Q103="Yes",ROUND($N103*'Tax Rates'!$C$55,0),0))</f>
        <v/>
      </c>
      <c r="S103" s="35">
        <f>IF('Employee Master'!$B103="","",IF($Q103="Yes",ROUND($N103*'Tax Rates'!$C$56,0),0))</f>
        <v/>
      </c>
      <c r="T103" s="35">
        <f>IF('Employee Master'!$B103="","",IFERROR(INDEX('Tax Rates'!$C$62:$C$77,MATCH(IF('Employee Master'!$H103="",Settings!$C$13,'Employee Master'!$H103),'Tax Rates'!$B$62:$B$77,0)),0))</f>
        <v/>
      </c>
      <c r="U103" s="35">
        <f>IF('Employee Master'!$B103="","",N('Employee Master'!$U103))</f>
        <v/>
      </c>
      <c r="V103" s="35">
        <f>IF('Employee Master'!$B103="","",ROUND($D103/12,0))</f>
        <v/>
      </c>
      <c r="W103" s="35">
        <f>IF('Employee Master'!$B103="","",ROUND($E103/12,0))</f>
        <v/>
      </c>
      <c r="X103" s="35">
        <f>IF('Employee Master'!$B103="","",ROUND($M103/12,0))</f>
        <v/>
      </c>
    </row>
  </sheetData>
  <mergeCells count="2">
    <mergeCell ref="A2:X2"/>
    <mergeCell ref="A1:X1"/>
  </mergeCells>
  <pageMargins left="0.75" right="0.75" top="1" bottom="1" header="0.5" footer="0.5"/>
</worksheet>
</file>

<file path=xl/worksheets/sheet6.xml><?xml version="1.0" encoding="utf-8"?>
<worksheet xmlns="http://schemas.openxmlformats.org/spreadsheetml/2006/main">
  <sheetPr>
    <tabColor rgb="00C00000"/>
    <outlinePr summaryBelow="1" summaryRight="1"/>
    <pageSetUpPr/>
  </sheetPr>
  <dimension ref="A1:AX104"/>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14" customWidth="1" min="1" max="1"/>
    <col width="20"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 width="15" customWidth="1" min="13" max="13"/>
    <col width="15" customWidth="1" min="14" max="14"/>
    <col width="15" customWidth="1" min="15" max="15"/>
    <col width="15" customWidth="1" min="16" max="16"/>
    <col width="15" customWidth="1" min="17" max="17"/>
    <col width="15" customWidth="1" min="18" max="18"/>
    <col width="15" customWidth="1" min="19" max="19"/>
    <col width="15" customWidth="1" min="20" max="20"/>
    <col width="15" customWidth="1" min="21" max="21"/>
    <col width="15" customWidth="1" min="22" max="22"/>
    <col width="15" customWidth="1" min="23" max="23"/>
    <col width="15" customWidth="1" min="24" max="24"/>
    <col width="15" customWidth="1" min="25" max="25"/>
    <col width="15" customWidth="1" min="26" max="26"/>
    <col width="15" customWidth="1" min="27" max="27"/>
    <col width="15" customWidth="1" min="28" max="28"/>
    <col width="15" customWidth="1" min="29" max="29"/>
    <col width="15" customWidth="1" min="30" max="30"/>
    <col width="15" customWidth="1" min="31" max="31"/>
    <col width="15" customWidth="1" min="32" max="32"/>
    <col width="15" customWidth="1" min="33" max="33"/>
    <col width="15" customWidth="1" min="34" max="34"/>
    <col width="15" customWidth="1" min="35" max="35"/>
    <col width="15" customWidth="1" min="36" max="36"/>
    <col width="15" customWidth="1" min="37" max="37"/>
    <col width="15" customWidth="1" min="38" max="38"/>
    <col width="15" customWidth="1" min="39" max="39"/>
    <col width="15" customWidth="1" min="40" max="40"/>
    <col width="15" customWidth="1" min="41" max="41"/>
    <col width="15" customWidth="1" min="42" max="42"/>
    <col width="15" customWidth="1" min="43" max="43"/>
    <col width="15" customWidth="1" min="44" max="44"/>
    <col width="15" customWidth="1" min="45" max="45"/>
    <col width="15" customWidth="1" min="46" max="46"/>
    <col width="15" customWidth="1" min="47" max="47"/>
    <col width="15" customWidth="1" min="48" max="48"/>
    <col width="15" customWidth="1" min="49" max="49"/>
    <col width="15" customWidth="1" min="50" max="50"/>
  </cols>
  <sheetData>
    <row r="1" ht="30" customHeight="1">
      <c r="A1" s="1" t="inlineStr">
        <is>
          <t>Tax Computation u/s 392 — Tax Year 2026-27</t>
        </is>
      </c>
    </row>
    <row r="2" ht="16" customHeight="1">
      <c r="A2" s="2" t="inlineStr">
        <is>
          <t>Every step of the salary TDS computation, one column at a time, so a reviewer can follow it. Columns AE to AI are the working for surcharge marginal relief.</t>
        </is>
      </c>
    </row>
    <row r="3" ht="58" customHeight="1">
      <c r="A3" s="12" t="inlineStr">
        <is>
          <t>Employee Code</t>
        </is>
      </c>
      <c r="B3" s="12" t="inlineStr">
        <is>
          <t>Employee Name</t>
        </is>
      </c>
      <c r="C3" s="12" t="inlineStr">
        <is>
          <t>Regime</t>
        </is>
      </c>
      <c r="D3" s="12" t="inlineStr">
        <is>
          <t>Age Band</t>
        </is>
      </c>
      <c r="E3" s="12" t="inlineStr">
        <is>
          <t>Annual Gross Salary</t>
        </is>
      </c>
      <c r="F3" s="12" t="inlineStr">
        <is>
          <t>Perquisites</t>
        </is>
      </c>
      <c r="G3" s="12" t="inlineStr">
        <is>
          <t>Total Salary</t>
        </is>
      </c>
      <c r="H3" s="12" t="inlineStr">
        <is>
          <t>Basic + DA</t>
        </is>
      </c>
      <c r="I3" s="12" t="inlineStr">
        <is>
          <t>HRA Received</t>
        </is>
      </c>
      <c r="J3" s="12" t="inlineStr">
        <is>
          <t>Annual Rent Paid</t>
        </is>
      </c>
      <c r="K3" s="12" t="inlineStr">
        <is>
          <t>HRA Exempt u/s 10(13A)</t>
        </is>
      </c>
      <c r="L3" s="12" t="inlineStr">
        <is>
          <t>LTA / Other Exemption</t>
        </is>
      </c>
      <c r="M3" s="12" t="inlineStr">
        <is>
          <t>Standard Deduction</t>
        </is>
      </c>
      <c r="N3" s="12" t="inlineStr">
        <is>
          <t>Professional Tax</t>
        </is>
      </c>
      <c r="O3" s="12" t="inlineStr">
        <is>
          <t>Net Salary</t>
        </is>
      </c>
      <c r="P3" s="12" t="inlineStr">
        <is>
          <t>Previous Employer Salary</t>
        </is>
      </c>
      <c r="Q3" s="12" t="inlineStr">
        <is>
          <t>Income from Other Sources</t>
        </is>
      </c>
      <c r="R3" s="12" t="inlineStr">
        <is>
          <t>Interest on Housing Loan</t>
        </is>
      </c>
      <c r="S3" s="12" t="inlineStr">
        <is>
          <t>Gross Total Income</t>
        </is>
      </c>
      <c r="T3" s="12" t="inlineStr">
        <is>
          <t>80C</t>
        </is>
      </c>
      <c r="U3" s="12" t="inlineStr">
        <is>
          <t>80CCD(1B)</t>
        </is>
      </c>
      <c r="V3" s="12" t="inlineStr">
        <is>
          <t>80D</t>
        </is>
      </c>
      <c r="W3" s="12" t="inlineStr">
        <is>
          <t>Other Chapter VI-A</t>
        </is>
      </c>
      <c r="X3" s="12" t="inlineStr">
        <is>
          <t>80CCD(2) Employer NPS</t>
        </is>
      </c>
      <c r="Y3" s="12" t="inlineStr">
        <is>
          <t>Total Chapter VI-A</t>
        </is>
      </c>
      <c r="Z3" s="12" t="inlineStr">
        <is>
          <t>Taxable Income</t>
        </is>
      </c>
      <c r="AA3" s="12" t="inlineStr">
        <is>
          <t>Tax at Slab Rates</t>
        </is>
      </c>
      <c r="AB3" s="12" t="inlineStr">
        <is>
          <t>Rebate u/s 87A</t>
        </is>
      </c>
      <c r="AC3" s="12" t="inlineStr">
        <is>
          <t>Tax after Rebate</t>
        </is>
      </c>
      <c r="AD3" s="12" t="inlineStr">
        <is>
          <t>Surcharge Threshold</t>
        </is>
      </c>
      <c r="AE3" s="37" t="inlineStr">
        <is>
          <t>Slab Tax at Threshold</t>
        </is>
      </c>
      <c r="AF3" s="37" t="inlineStr">
        <is>
          <t>Rebate at Threshold</t>
        </is>
      </c>
      <c r="AG3" s="37" t="inlineStr">
        <is>
          <t>Tax after Rebate at Threshold</t>
        </is>
      </c>
      <c r="AH3" s="37" t="inlineStr">
        <is>
          <t>Surcharge Rate below Threshold</t>
        </is>
      </c>
      <c r="AI3" s="37" t="inlineStr">
        <is>
          <t>Tax + Surcharge at Threshold</t>
        </is>
      </c>
      <c r="AJ3" s="12" t="inlineStr">
        <is>
          <t>Surcharge Rate</t>
        </is>
      </c>
      <c r="AK3" s="12" t="inlineStr">
        <is>
          <t>Surcharge before Relief</t>
        </is>
      </c>
      <c r="AL3" s="12" t="inlineStr">
        <is>
          <t>Marginal Relief</t>
        </is>
      </c>
      <c r="AM3" s="12" t="inlineStr">
        <is>
          <t>Tax + Surcharge</t>
        </is>
      </c>
      <c r="AN3" s="12" t="inlineStr">
        <is>
          <t>Health &amp; Education Cess</t>
        </is>
      </c>
      <c r="AO3" s="12" t="inlineStr">
        <is>
          <t>Total Tax Liability</t>
        </is>
      </c>
      <c r="AP3" s="12" t="inlineStr">
        <is>
          <t>PAN Valid?</t>
        </is>
      </c>
      <c r="AQ3" s="12" t="inlineStr">
        <is>
          <t>Minimum Tax @ 20% (no PAN)</t>
        </is>
      </c>
      <c r="AR3" s="12" t="inlineStr">
        <is>
          <t>Final Tax Liability</t>
        </is>
      </c>
      <c r="AS3" s="12" t="inlineStr">
        <is>
          <t>Relief u/s 89</t>
        </is>
      </c>
      <c r="AT3" s="12" t="inlineStr">
        <is>
          <t>TDS by Previous Employer</t>
        </is>
      </c>
      <c r="AU3" s="12" t="inlineStr">
        <is>
          <t>TDS Already Deducted</t>
        </is>
      </c>
      <c r="AV3" s="12" t="inlineStr">
        <is>
          <t>Balance TDS Payable</t>
        </is>
      </c>
      <c r="AW3" s="12" t="inlineStr">
        <is>
          <t>Months Remaining</t>
        </is>
      </c>
      <c r="AX3" s="12" t="inlineStr">
        <is>
          <t>Monthly TDS u/s 392</t>
        </is>
      </c>
    </row>
    <row r="4">
      <c r="A4" s="31">
        <f>IF('Employee Master'!$B4="","",'Employee Master'!$B4)</f>
        <v/>
      </c>
      <c r="B4" s="31">
        <f>IF('Employee Master'!$B4="","",'Employee Master'!$C4)</f>
        <v/>
      </c>
      <c r="C4" s="31">
        <f>IF('Employee Master'!$B4="","",IF('Employee Master'!$I4="","New",'Employee Master'!$I4))</f>
        <v/>
      </c>
      <c r="D4" s="31">
        <f>IF('Employee Master'!$B4="","",IF('Employee Master'!$J4="","Below 60",'Employee Master'!$J4))</f>
        <v/>
      </c>
      <c r="E4" s="32">
        <f>IF('Employee Master'!$B4="","",'Salary Structure'!$N4)</f>
        <v/>
      </c>
      <c r="F4" s="32">
        <f>IF('Employee Master'!$B4="","",'Salary Structure'!$U4)</f>
        <v/>
      </c>
      <c r="G4" s="32">
        <f>IF('Employee Master'!$B4="","",$E4+$F4)</f>
        <v/>
      </c>
      <c r="H4" s="32">
        <f>IF('Employee Master'!$B4="","",'Salary Structure'!$D4)</f>
        <v/>
      </c>
      <c r="I4" s="32">
        <f>IF('Employee Master'!$B4="","",'Salary Structure'!$E4)</f>
        <v/>
      </c>
      <c r="J4" s="32">
        <f>IF('Employee Master'!$B4="","",N('Employee Master'!$Q4)*12)</f>
        <v/>
      </c>
      <c r="K4" s="32">
        <f>IF('Employee Master'!$B4="","",IF(AND($C4="Old",$J4&gt;0,$I4&gt;0),MAX(0,MIN($I4,$J4-0.1*$H4,IF('Employee Master'!$P4="Yes",0.5,0.4)*$H4)),0))</f>
        <v/>
      </c>
      <c r="L4" s="32">
        <f>IF('Employee Master'!$B4="","",IF($C4="Old",N('Employee Master'!$V4),0))</f>
        <v/>
      </c>
      <c r="M4" s="32">
        <f>IF('Employee Master'!$B4="","",IF($C4="Old",'Tax Rates'!$C$28,'Tax Rates'!$C$27))</f>
        <v/>
      </c>
      <c r="N4" s="32">
        <f>IF('Employee Master'!$B4="","",IF($C4="Old",'Salary Structure'!$T4,0))</f>
        <v/>
      </c>
      <c r="O4" s="32">
        <f>IF('Employee Master'!$B4="","",$G4-$K4-$L4-$M4-$N4)</f>
        <v/>
      </c>
      <c r="P4" s="32">
        <f>IF('Employee Master'!$B4="","",N('Employee Master'!$AC4))</f>
        <v/>
      </c>
      <c r="Q4" s="32">
        <f>IF('Employee Master'!$B4="","",N('Employee Master'!$W4))</f>
        <v/>
      </c>
      <c r="R4" s="32">
        <f>IF('Employee Master'!$B4="","",IF($C4="Old",MIN(N('Employee Master'!$X4),'Tax Rates'!$C$36),0))</f>
        <v/>
      </c>
      <c r="S4" s="32">
        <f>IF('Employee Master'!$B4="","",MAX(0,$O4+$P4+$Q4-$R4))</f>
        <v/>
      </c>
      <c r="T4" s="32">
        <f>IF('Employee Master'!$B4="","",IF($C4="Old",MIN(N('Employee Master'!$Y4),'Tax Rates'!$C$34),0))</f>
        <v/>
      </c>
      <c r="U4" s="32">
        <f>IF('Employee Master'!$B4="","",IF($C4="Old",MIN(N('Employee Master'!$Z4),'Tax Rates'!$C$35),0))</f>
        <v/>
      </c>
      <c r="V4" s="32">
        <f>IF('Employee Master'!$B4="","",IF($C4="Old",N('Employee Master'!$AA4),0))</f>
        <v/>
      </c>
      <c r="W4" s="32">
        <f>IF('Employee Master'!$B4="","",IF($C4="Old",N('Employee Master'!$AB4),0))</f>
        <v/>
      </c>
      <c r="X4" s="32">
        <f>IF('Employee Master'!$B4="","",MIN('Salary Structure'!$H4,$H4*IF($C4="Old",'Tax Rates'!$C$38,'Tax Rates'!$C$37)))</f>
        <v/>
      </c>
      <c r="Y4" s="32">
        <f>IF('Employee Master'!$B4="","",$T4+$U4+$V4+$W4+$X4)</f>
        <v/>
      </c>
      <c r="Z4" s="38">
        <f>IF('Employee Master'!$B4="","",ROUND(MAX(0,$S4-$Y4)/10,0)*10)</f>
        <v/>
      </c>
      <c r="AA4" s="32">
        <f>IF('Employee Master'!$B4="","",ROUND(IF($C4="Old",MAX(0,$Z4-IFERROR(INDEX('Tax Rates'!$C$16:$C$18,MATCH($D4,'Tax Rates'!$B$16:$B$18,0)),'Tax Rates'!$C$16))*'Tax Rates'!$C$22+MAX(0,$Z4-'Tax Rates'!$C$20)*('Tax Rates'!$C$23-'Tax Rates'!$C$22)+MAX(0,$Z4-'Tax Rates'!$C$21)*('Tax Rates'!$C$24-'Tax Rates'!$C$23),SUMPRODUCT(('Tax Rates'!$B$6:$B$12&lt;$Z4)*($Z4-'Tax Rates'!$B$6:$B$12)*'Tax Rates'!$E$6:$E$12)),2))</f>
        <v/>
      </c>
      <c r="AB4" s="32">
        <f>IF('Employee Master'!$B4="","",IF($C4="Old",IF($Z4&lt;='Tax Rates'!$C$31,MIN($AA4,'Tax Rates'!$C$32),0),IF($Z4&lt;='Tax Rates'!$C$29,MIN($AA4,'Tax Rates'!$C$30),MAX(0,$AA4-MAX(0,$Z4-'Tax Rates'!$C$29)))))</f>
        <v/>
      </c>
      <c r="AC4" s="32">
        <f>IF('Employee Master'!$B4="","",$AA4-$AB4)</f>
        <v/>
      </c>
      <c r="AD4" s="32">
        <f>IF('Employee Master'!$B4="","",IFERROR(LOOKUP($Z4-1,'Tax Rates'!$B$43:$B$47,'Tax Rates'!$B$43:$B$47),0))</f>
        <v/>
      </c>
      <c r="AE4" s="32">
        <f>IF('Employee Master'!$B4="","",IF($C4="Old",MAX(0,$AD4-IFERROR(INDEX('Tax Rates'!$C$16:$C$18,MATCH($D4,'Tax Rates'!$B$16:$B$18,0)),'Tax Rates'!$C$16))*'Tax Rates'!$C$22+MAX(0,$AD4-'Tax Rates'!$C$20)*('Tax Rates'!$C$23-'Tax Rates'!$C$22)+MAX(0,$AD4-'Tax Rates'!$C$21)*('Tax Rates'!$C$24-'Tax Rates'!$C$23),SUMPRODUCT(('Tax Rates'!$B$6:$B$12&lt;$AD4)*($AD4-'Tax Rates'!$B$6:$B$12)*'Tax Rates'!$E$6:$E$12)))</f>
        <v/>
      </c>
      <c r="AF4" s="32">
        <f>IF('Employee Master'!$B4="","",IF($C4="Old",IF($AD4&lt;='Tax Rates'!$C$31,MIN($AE4,'Tax Rates'!$C$32),0),IF($AD4&lt;='Tax Rates'!$C$29,MIN($AE4,'Tax Rates'!$C$30),MAX(0,$AE4-MAX(0,$AD4-'Tax Rates'!$C$29)))))</f>
        <v/>
      </c>
      <c r="AG4" s="32">
        <f>IF('Employee Master'!$B4="","",$AE4-$AF4)</f>
        <v/>
      </c>
      <c r="AH4" s="16">
        <f>IF('Employee Master'!$B4="","",IFERROR(LOOKUP($AD4-1,'Tax Rates'!$B$43:$B$47,IF($C4="Old",'Tax Rates'!$D$43:$D$47,'Tax Rates'!$C$43:$C$47)),0))</f>
        <v/>
      </c>
      <c r="AI4" s="32">
        <f>IF('Employee Master'!$B4="","",$AG4*(1+$AH4))</f>
        <v/>
      </c>
      <c r="AJ4" s="16">
        <f>IF('Employee Master'!$B4="","",IFERROR(LOOKUP($Z4-1,'Tax Rates'!$B$43:$B$47,IF($C4="Old",'Tax Rates'!$D$43:$D$47,'Tax Rates'!$C$43:$C$47)),0))</f>
        <v/>
      </c>
      <c r="AK4" s="32">
        <f>IF('Employee Master'!$B4="","",$AC4*$AJ4)</f>
        <v/>
      </c>
      <c r="AL4" s="32">
        <f>IF('Employee Master'!$B4="","",IF($AJ4=0,0,MAX(0,($AC4+$AK4)-($AI4+($Z4-$AD4)))))</f>
        <v/>
      </c>
      <c r="AM4" s="32">
        <f>IF('Employee Master'!$B4="","",$AC4+$AK4-$AL4)</f>
        <v/>
      </c>
      <c r="AN4" s="32">
        <f>IF('Employee Master'!$B4="","",$AM4*'Tax Rates'!$C$33)</f>
        <v/>
      </c>
      <c r="AO4" s="32">
        <f>IF('Employee Master'!$B4="","",ROUND($AM4+$AN4,0))</f>
        <v/>
      </c>
      <c r="AP4" s="31">
        <f>IF('Employee Master'!$B4="","",IF(LEN(TRIM('Employee Master'!$D4))&lt;&gt;10,"No",IF(ISNUMBER(VALUE(MID(TRIM('Employee Master'!$D4),6,4))),"Yes","No")))</f>
        <v/>
      </c>
      <c r="AQ4" s="32">
        <f>IF('Employee Master'!$B4="","",IF($AP4="Yes",0,ROUND($Z4*0.2,0)))</f>
        <v/>
      </c>
      <c r="AR4" s="38">
        <f>IF('Employee Master'!$B4="","",MAX($AO4,$AQ4))</f>
        <v/>
      </c>
      <c r="AS4" s="32">
        <f>IF('Employee Master'!$B4="","",N('Employee Master'!$AF4))</f>
        <v/>
      </c>
      <c r="AT4" s="32">
        <f>IF('Employee Master'!$B4="","",N('Employee Master'!$AD4))</f>
        <v/>
      </c>
      <c r="AU4" s="32">
        <f>IF('Employee Master'!$B4="","",N('Employee Master'!$AE4))</f>
        <v/>
      </c>
      <c r="AV4" s="32">
        <f>IF('Employee Master'!$B4="","",MAX(0,$AR4-$AS4-$AT4-$AU4))</f>
        <v/>
      </c>
      <c r="AW4" s="39">
        <f>IF('Employee Master'!$B4="","",IF(N('Employee Master'!$AG4)=0,12,N('Employee Master'!$AG4)))</f>
        <v/>
      </c>
      <c r="AX4" s="38">
        <f>IF('Employee Master'!$B4="","",ROUND($AV4/$AW4,0))</f>
        <v/>
      </c>
    </row>
    <row r="5">
      <c r="A5" s="34">
        <f>IF('Employee Master'!$B5="","",'Employee Master'!$B5)</f>
        <v/>
      </c>
      <c r="B5" s="34">
        <f>IF('Employee Master'!$B5="","",'Employee Master'!$C5)</f>
        <v/>
      </c>
      <c r="C5" s="34">
        <f>IF('Employee Master'!$B5="","",IF('Employee Master'!$I5="","New",'Employee Master'!$I5))</f>
        <v/>
      </c>
      <c r="D5" s="34">
        <f>IF('Employee Master'!$B5="","",IF('Employee Master'!$J5="","Below 60",'Employee Master'!$J5))</f>
        <v/>
      </c>
      <c r="E5" s="35">
        <f>IF('Employee Master'!$B5="","",'Salary Structure'!$N5)</f>
        <v/>
      </c>
      <c r="F5" s="35">
        <f>IF('Employee Master'!$B5="","",'Salary Structure'!$U5)</f>
        <v/>
      </c>
      <c r="G5" s="35">
        <f>IF('Employee Master'!$B5="","",$E5+$F5)</f>
        <v/>
      </c>
      <c r="H5" s="35">
        <f>IF('Employee Master'!$B5="","",'Salary Structure'!$D5)</f>
        <v/>
      </c>
      <c r="I5" s="35">
        <f>IF('Employee Master'!$B5="","",'Salary Structure'!$E5)</f>
        <v/>
      </c>
      <c r="J5" s="35">
        <f>IF('Employee Master'!$B5="","",N('Employee Master'!$Q5)*12)</f>
        <v/>
      </c>
      <c r="K5" s="35">
        <f>IF('Employee Master'!$B5="","",IF(AND($C5="Old",$J5&gt;0,$I5&gt;0),MAX(0,MIN($I5,$J5-0.1*$H5,IF('Employee Master'!$P5="Yes",0.5,0.4)*$H5)),0))</f>
        <v/>
      </c>
      <c r="L5" s="35">
        <f>IF('Employee Master'!$B5="","",IF($C5="Old",N('Employee Master'!$V5),0))</f>
        <v/>
      </c>
      <c r="M5" s="35">
        <f>IF('Employee Master'!$B5="","",IF($C5="Old",'Tax Rates'!$C$28,'Tax Rates'!$C$27))</f>
        <v/>
      </c>
      <c r="N5" s="35">
        <f>IF('Employee Master'!$B5="","",IF($C5="Old",'Salary Structure'!$T5,0))</f>
        <v/>
      </c>
      <c r="O5" s="35">
        <f>IF('Employee Master'!$B5="","",$G5-$K5-$L5-$M5-$N5)</f>
        <v/>
      </c>
      <c r="P5" s="35">
        <f>IF('Employee Master'!$B5="","",N('Employee Master'!$AC5))</f>
        <v/>
      </c>
      <c r="Q5" s="35">
        <f>IF('Employee Master'!$B5="","",N('Employee Master'!$W5))</f>
        <v/>
      </c>
      <c r="R5" s="35">
        <f>IF('Employee Master'!$B5="","",IF($C5="Old",MIN(N('Employee Master'!$X5),'Tax Rates'!$C$36),0))</f>
        <v/>
      </c>
      <c r="S5" s="35">
        <f>IF('Employee Master'!$B5="","",MAX(0,$O5+$P5+$Q5-$R5))</f>
        <v/>
      </c>
      <c r="T5" s="35">
        <f>IF('Employee Master'!$B5="","",IF($C5="Old",MIN(N('Employee Master'!$Y5),'Tax Rates'!$C$34),0))</f>
        <v/>
      </c>
      <c r="U5" s="35">
        <f>IF('Employee Master'!$B5="","",IF($C5="Old",MIN(N('Employee Master'!$Z5),'Tax Rates'!$C$35),0))</f>
        <v/>
      </c>
      <c r="V5" s="35">
        <f>IF('Employee Master'!$B5="","",IF($C5="Old",N('Employee Master'!$AA5),0))</f>
        <v/>
      </c>
      <c r="W5" s="35">
        <f>IF('Employee Master'!$B5="","",IF($C5="Old",N('Employee Master'!$AB5),0))</f>
        <v/>
      </c>
      <c r="X5" s="35">
        <f>IF('Employee Master'!$B5="","",MIN('Salary Structure'!$H5,$H5*IF($C5="Old",'Tax Rates'!$C$38,'Tax Rates'!$C$37)))</f>
        <v/>
      </c>
      <c r="Y5" s="35">
        <f>IF('Employee Master'!$B5="","",$T5+$U5+$V5+$W5+$X5)</f>
        <v/>
      </c>
      <c r="Z5" s="38">
        <f>IF('Employee Master'!$B5="","",ROUND(MAX(0,$S5-$Y5)/10,0)*10)</f>
        <v/>
      </c>
      <c r="AA5" s="35">
        <f>IF('Employee Master'!$B5="","",ROUND(IF($C5="Old",MAX(0,$Z5-IFERROR(INDEX('Tax Rates'!$C$16:$C$18,MATCH($D5,'Tax Rates'!$B$16:$B$18,0)),'Tax Rates'!$C$16))*'Tax Rates'!$C$22+MAX(0,$Z5-'Tax Rates'!$C$20)*('Tax Rates'!$C$23-'Tax Rates'!$C$22)+MAX(0,$Z5-'Tax Rates'!$C$21)*('Tax Rates'!$C$24-'Tax Rates'!$C$23),SUMPRODUCT(('Tax Rates'!$B$6:$B$12&lt;$Z5)*($Z5-'Tax Rates'!$B$6:$B$12)*'Tax Rates'!$E$6:$E$12)),2))</f>
        <v/>
      </c>
      <c r="AB5" s="35">
        <f>IF('Employee Master'!$B5="","",IF($C5="Old",IF($Z5&lt;='Tax Rates'!$C$31,MIN($AA5,'Tax Rates'!$C$32),0),IF($Z5&lt;='Tax Rates'!$C$29,MIN($AA5,'Tax Rates'!$C$30),MAX(0,$AA5-MAX(0,$Z5-'Tax Rates'!$C$29)))))</f>
        <v/>
      </c>
      <c r="AC5" s="35">
        <f>IF('Employee Master'!$B5="","",$AA5-$AB5)</f>
        <v/>
      </c>
      <c r="AD5" s="35">
        <f>IF('Employee Master'!$B5="","",IFERROR(LOOKUP($Z5-1,'Tax Rates'!$B$43:$B$47,'Tax Rates'!$B$43:$B$47),0))</f>
        <v/>
      </c>
      <c r="AE5" s="35">
        <f>IF('Employee Master'!$B5="","",IF($C5="Old",MAX(0,$AD5-IFERROR(INDEX('Tax Rates'!$C$16:$C$18,MATCH($D5,'Tax Rates'!$B$16:$B$18,0)),'Tax Rates'!$C$16))*'Tax Rates'!$C$22+MAX(0,$AD5-'Tax Rates'!$C$20)*('Tax Rates'!$C$23-'Tax Rates'!$C$22)+MAX(0,$AD5-'Tax Rates'!$C$21)*('Tax Rates'!$C$24-'Tax Rates'!$C$23),SUMPRODUCT(('Tax Rates'!$B$6:$B$12&lt;$AD5)*($AD5-'Tax Rates'!$B$6:$B$12)*'Tax Rates'!$E$6:$E$12)))</f>
        <v/>
      </c>
      <c r="AF5" s="35">
        <f>IF('Employee Master'!$B5="","",IF($C5="Old",IF($AD5&lt;='Tax Rates'!$C$31,MIN($AE5,'Tax Rates'!$C$32),0),IF($AD5&lt;='Tax Rates'!$C$29,MIN($AE5,'Tax Rates'!$C$30),MAX(0,$AE5-MAX(0,$AD5-'Tax Rates'!$C$29)))))</f>
        <v/>
      </c>
      <c r="AG5" s="35">
        <f>IF('Employee Master'!$B5="","",$AE5-$AF5)</f>
        <v/>
      </c>
      <c r="AH5" s="40">
        <f>IF('Employee Master'!$B5="","",IFERROR(LOOKUP($AD5-1,'Tax Rates'!$B$43:$B$47,IF($C5="Old",'Tax Rates'!$D$43:$D$47,'Tax Rates'!$C$43:$C$47)),0))</f>
        <v/>
      </c>
      <c r="AI5" s="35">
        <f>IF('Employee Master'!$B5="","",$AG5*(1+$AH5))</f>
        <v/>
      </c>
      <c r="AJ5" s="40">
        <f>IF('Employee Master'!$B5="","",IFERROR(LOOKUP($Z5-1,'Tax Rates'!$B$43:$B$47,IF($C5="Old",'Tax Rates'!$D$43:$D$47,'Tax Rates'!$C$43:$C$47)),0))</f>
        <v/>
      </c>
      <c r="AK5" s="35">
        <f>IF('Employee Master'!$B5="","",$AC5*$AJ5)</f>
        <v/>
      </c>
      <c r="AL5" s="35">
        <f>IF('Employee Master'!$B5="","",IF($AJ5=0,0,MAX(0,($AC5+$AK5)-($AI5+($Z5-$AD5)))))</f>
        <v/>
      </c>
      <c r="AM5" s="35">
        <f>IF('Employee Master'!$B5="","",$AC5+$AK5-$AL5)</f>
        <v/>
      </c>
      <c r="AN5" s="35">
        <f>IF('Employee Master'!$B5="","",$AM5*'Tax Rates'!$C$33)</f>
        <v/>
      </c>
      <c r="AO5" s="35">
        <f>IF('Employee Master'!$B5="","",ROUND($AM5+$AN5,0))</f>
        <v/>
      </c>
      <c r="AP5" s="34">
        <f>IF('Employee Master'!$B5="","",IF(LEN(TRIM('Employee Master'!$D5))&lt;&gt;10,"No",IF(ISNUMBER(VALUE(MID(TRIM('Employee Master'!$D5),6,4))),"Yes","No")))</f>
        <v/>
      </c>
      <c r="AQ5" s="35">
        <f>IF('Employee Master'!$B5="","",IF($AP5="Yes",0,ROUND($Z5*0.2,0)))</f>
        <v/>
      </c>
      <c r="AR5" s="38">
        <f>IF('Employee Master'!$B5="","",MAX($AO5,$AQ5))</f>
        <v/>
      </c>
      <c r="AS5" s="35">
        <f>IF('Employee Master'!$B5="","",N('Employee Master'!$AF5))</f>
        <v/>
      </c>
      <c r="AT5" s="35">
        <f>IF('Employee Master'!$B5="","",N('Employee Master'!$AD5))</f>
        <v/>
      </c>
      <c r="AU5" s="35">
        <f>IF('Employee Master'!$B5="","",N('Employee Master'!$AE5))</f>
        <v/>
      </c>
      <c r="AV5" s="35">
        <f>IF('Employee Master'!$B5="","",MAX(0,$AR5-$AS5-$AT5-$AU5))</f>
        <v/>
      </c>
      <c r="AW5" s="41">
        <f>IF('Employee Master'!$B5="","",IF(N('Employee Master'!$AG5)=0,12,N('Employee Master'!$AG5)))</f>
        <v/>
      </c>
      <c r="AX5" s="38">
        <f>IF('Employee Master'!$B5="","",ROUND($AV5/$AW5,0))</f>
        <v/>
      </c>
    </row>
    <row r="6">
      <c r="A6" s="31">
        <f>IF('Employee Master'!$B6="","",'Employee Master'!$B6)</f>
        <v/>
      </c>
      <c r="B6" s="31">
        <f>IF('Employee Master'!$B6="","",'Employee Master'!$C6)</f>
        <v/>
      </c>
      <c r="C6" s="31">
        <f>IF('Employee Master'!$B6="","",IF('Employee Master'!$I6="","New",'Employee Master'!$I6))</f>
        <v/>
      </c>
      <c r="D6" s="31">
        <f>IF('Employee Master'!$B6="","",IF('Employee Master'!$J6="","Below 60",'Employee Master'!$J6))</f>
        <v/>
      </c>
      <c r="E6" s="32">
        <f>IF('Employee Master'!$B6="","",'Salary Structure'!$N6)</f>
        <v/>
      </c>
      <c r="F6" s="32">
        <f>IF('Employee Master'!$B6="","",'Salary Structure'!$U6)</f>
        <v/>
      </c>
      <c r="G6" s="32">
        <f>IF('Employee Master'!$B6="","",$E6+$F6)</f>
        <v/>
      </c>
      <c r="H6" s="32">
        <f>IF('Employee Master'!$B6="","",'Salary Structure'!$D6)</f>
        <v/>
      </c>
      <c r="I6" s="32">
        <f>IF('Employee Master'!$B6="","",'Salary Structure'!$E6)</f>
        <v/>
      </c>
      <c r="J6" s="32">
        <f>IF('Employee Master'!$B6="","",N('Employee Master'!$Q6)*12)</f>
        <v/>
      </c>
      <c r="K6" s="32">
        <f>IF('Employee Master'!$B6="","",IF(AND($C6="Old",$J6&gt;0,$I6&gt;0),MAX(0,MIN($I6,$J6-0.1*$H6,IF('Employee Master'!$P6="Yes",0.5,0.4)*$H6)),0))</f>
        <v/>
      </c>
      <c r="L6" s="32">
        <f>IF('Employee Master'!$B6="","",IF($C6="Old",N('Employee Master'!$V6),0))</f>
        <v/>
      </c>
      <c r="M6" s="32">
        <f>IF('Employee Master'!$B6="","",IF($C6="Old",'Tax Rates'!$C$28,'Tax Rates'!$C$27))</f>
        <v/>
      </c>
      <c r="N6" s="32">
        <f>IF('Employee Master'!$B6="","",IF($C6="Old",'Salary Structure'!$T6,0))</f>
        <v/>
      </c>
      <c r="O6" s="32">
        <f>IF('Employee Master'!$B6="","",$G6-$K6-$L6-$M6-$N6)</f>
        <v/>
      </c>
      <c r="P6" s="32">
        <f>IF('Employee Master'!$B6="","",N('Employee Master'!$AC6))</f>
        <v/>
      </c>
      <c r="Q6" s="32">
        <f>IF('Employee Master'!$B6="","",N('Employee Master'!$W6))</f>
        <v/>
      </c>
      <c r="R6" s="32">
        <f>IF('Employee Master'!$B6="","",IF($C6="Old",MIN(N('Employee Master'!$X6),'Tax Rates'!$C$36),0))</f>
        <v/>
      </c>
      <c r="S6" s="32">
        <f>IF('Employee Master'!$B6="","",MAX(0,$O6+$P6+$Q6-$R6))</f>
        <v/>
      </c>
      <c r="T6" s="32">
        <f>IF('Employee Master'!$B6="","",IF($C6="Old",MIN(N('Employee Master'!$Y6),'Tax Rates'!$C$34),0))</f>
        <v/>
      </c>
      <c r="U6" s="32">
        <f>IF('Employee Master'!$B6="","",IF($C6="Old",MIN(N('Employee Master'!$Z6),'Tax Rates'!$C$35),0))</f>
        <v/>
      </c>
      <c r="V6" s="32">
        <f>IF('Employee Master'!$B6="","",IF($C6="Old",N('Employee Master'!$AA6),0))</f>
        <v/>
      </c>
      <c r="W6" s="32">
        <f>IF('Employee Master'!$B6="","",IF($C6="Old",N('Employee Master'!$AB6),0))</f>
        <v/>
      </c>
      <c r="X6" s="32">
        <f>IF('Employee Master'!$B6="","",MIN('Salary Structure'!$H6,$H6*IF($C6="Old",'Tax Rates'!$C$38,'Tax Rates'!$C$37)))</f>
        <v/>
      </c>
      <c r="Y6" s="32">
        <f>IF('Employee Master'!$B6="","",$T6+$U6+$V6+$W6+$X6)</f>
        <v/>
      </c>
      <c r="Z6" s="38">
        <f>IF('Employee Master'!$B6="","",ROUND(MAX(0,$S6-$Y6)/10,0)*10)</f>
        <v/>
      </c>
      <c r="AA6" s="32">
        <f>IF('Employee Master'!$B6="","",ROUND(IF($C6="Old",MAX(0,$Z6-IFERROR(INDEX('Tax Rates'!$C$16:$C$18,MATCH($D6,'Tax Rates'!$B$16:$B$18,0)),'Tax Rates'!$C$16))*'Tax Rates'!$C$22+MAX(0,$Z6-'Tax Rates'!$C$20)*('Tax Rates'!$C$23-'Tax Rates'!$C$22)+MAX(0,$Z6-'Tax Rates'!$C$21)*('Tax Rates'!$C$24-'Tax Rates'!$C$23),SUMPRODUCT(('Tax Rates'!$B$6:$B$12&lt;$Z6)*($Z6-'Tax Rates'!$B$6:$B$12)*'Tax Rates'!$E$6:$E$12)),2))</f>
        <v/>
      </c>
      <c r="AB6" s="32">
        <f>IF('Employee Master'!$B6="","",IF($C6="Old",IF($Z6&lt;='Tax Rates'!$C$31,MIN($AA6,'Tax Rates'!$C$32),0),IF($Z6&lt;='Tax Rates'!$C$29,MIN($AA6,'Tax Rates'!$C$30),MAX(0,$AA6-MAX(0,$Z6-'Tax Rates'!$C$29)))))</f>
        <v/>
      </c>
      <c r="AC6" s="32">
        <f>IF('Employee Master'!$B6="","",$AA6-$AB6)</f>
        <v/>
      </c>
      <c r="AD6" s="32">
        <f>IF('Employee Master'!$B6="","",IFERROR(LOOKUP($Z6-1,'Tax Rates'!$B$43:$B$47,'Tax Rates'!$B$43:$B$47),0))</f>
        <v/>
      </c>
      <c r="AE6" s="32">
        <f>IF('Employee Master'!$B6="","",IF($C6="Old",MAX(0,$AD6-IFERROR(INDEX('Tax Rates'!$C$16:$C$18,MATCH($D6,'Tax Rates'!$B$16:$B$18,0)),'Tax Rates'!$C$16))*'Tax Rates'!$C$22+MAX(0,$AD6-'Tax Rates'!$C$20)*('Tax Rates'!$C$23-'Tax Rates'!$C$22)+MAX(0,$AD6-'Tax Rates'!$C$21)*('Tax Rates'!$C$24-'Tax Rates'!$C$23),SUMPRODUCT(('Tax Rates'!$B$6:$B$12&lt;$AD6)*($AD6-'Tax Rates'!$B$6:$B$12)*'Tax Rates'!$E$6:$E$12)))</f>
        <v/>
      </c>
      <c r="AF6" s="32">
        <f>IF('Employee Master'!$B6="","",IF($C6="Old",IF($AD6&lt;='Tax Rates'!$C$31,MIN($AE6,'Tax Rates'!$C$32),0),IF($AD6&lt;='Tax Rates'!$C$29,MIN($AE6,'Tax Rates'!$C$30),MAX(0,$AE6-MAX(0,$AD6-'Tax Rates'!$C$29)))))</f>
        <v/>
      </c>
      <c r="AG6" s="32">
        <f>IF('Employee Master'!$B6="","",$AE6-$AF6)</f>
        <v/>
      </c>
      <c r="AH6" s="16">
        <f>IF('Employee Master'!$B6="","",IFERROR(LOOKUP($AD6-1,'Tax Rates'!$B$43:$B$47,IF($C6="Old",'Tax Rates'!$D$43:$D$47,'Tax Rates'!$C$43:$C$47)),0))</f>
        <v/>
      </c>
      <c r="AI6" s="32">
        <f>IF('Employee Master'!$B6="","",$AG6*(1+$AH6))</f>
        <v/>
      </c>
      <c r="AJ6" s="16">
        <f>IF('Employee Master'!$B6="","",IFERROR(LOOKUP($Z6-1,'Tax Rates'!$B$43:$B$47,IF($C6="Old",'Tax Rates'!$D$43:$D$47,'Tax Rates'!$C$43:$C$47)),0))</f>
        <v/>
      </c>
      <c r="AK6" s="32">
        <f>IF('Employee Master'!$B6="","",$AC6*$AJ6)</f>
        <v/>
      </c>
      <c r="AL6" s="32">
        <f>IF('Employee Master'!$B6="","",IF($AJ6=0,0,MAX(0,($AC6+$AK6)-($AI6+($Z6-$AD6)))))</f>
        <v/>
      </c>
      <c r="AM6" s="32">
        <f>IF('Employee Master'!$B6="","",$AC6+$AK6-$AL6)</f>
        <v/>
      </c>
      <c r="AN6" s="32">
        <f>IF('Employee Master'!$B6="","",$AM6*'Tax Rates'!$C$33)</f>
        <v/>
      </c>
      <c r="AO6" s="32">
        <f>IF('Employee Master'!$B6="","",ROUND($AM6+$AN6,0))</f>
        <v/>
      </c>
      <c r="AP6" s="31">
        <f>IF('Employee Master'!$B6="","",IF(LEN(TRIM('Employee Master'!$D6))&lt;&gt;10,"No",IF(ISNUMBER(VALUE(MID(TRIM('Employee Master'!$D6),6,4))),"Yes","No")))</f>
        <v/>
      </c>
      <c r="AQ6" s="32">
        <f>IF('Employee Master'!$B6="","",IF($AP6="Yes",0,ROUND($Z6*0.2,0)))</f>
        <v/>
      </c>
      <c r="AR6" s="38">
        <f>IF('Employee Master'!$B6="","",MAX($AO6,$AQ6))</f>
        <v/>
      </c>
      <c r="AS6" s="32">
        <f>IF('Employee Master'!$B6="","",N('Employee Master'!$AF6))</f>
        <v/>
      </c>
      <c r="AT6" s="32">
        <f>IF('Employee Master'!$B6="","",N('Employee Master'!$AD6))</f>
        <v/>
      </c>
      <c r="AU6" s="32">
        <f>IF('Employee Master'!$B6="","",N('Employee Master'!$AE6))</f>
        <v/>
      </c>
      <c r="AV6" s="32">
        <f>IF('Employee Master'!$B6="","",MAX(0,$AR6-$AS6-$AT6-$AU6))</f>
        <v/>
      </c>
      <c r="AW6" s="39">
        <f>IF('Employee Master'!$B6="","",IF(N('Employee Master'!$AG6)=0,12,N('Employee Master'!$AG6)))</f>
        <v/>
      </c>
      <c r="AX6" s="38">
        <f>IF('Employee Master'!$B6="","",ROUND($AV6/$AW6,0))</f>
        <v/>
      </c>
    </row>
    <row r="7">
      <c r="A7" s="34">
        <f>IF('Employee Master'!$B7="","",'Employee Master'!$B7)</f>
        <v/>
      </c>
      <c r="B7" s="34">
        <f>IF('Employee Master'!$B7="","",'Employee Master'!$C7)</f>
        <v/>
      </c>
      <c r="C7" s="34">
        <f>IF('Employee Master'!$B7="","",IF('Employee Master'!$I7="","New",'Employee Master'!$I7))</f>
        <v/>
      </c>
      <c r="D7" s="34">
        <f>IF('Employee Master'!$B7="","",IF('Employee Master'!$J7="","Below 60",'Employee Master'!$J7))</f>
        <v/>
      </c>
      <c r="E7" s="35">
        <f>IF('Employee Master'!$B7="","",'Salary Structure'!$N7)</f>
        <v/>
      </c>
      <c r="F7" s="35">
        <f>IF('Employee Master'!$B7="","",'Salary Structure'!$U7)</f>
        <v/>
      </c>
      <c r="G7" s="35">
        <f>IF('Employee Master'!$B7="","",$E7+$F7)</f>
        <v/>
      </c>
      <c r="H7" s="35">
        <f>IF('Employee Master'!$B7="","",'Salary Structure'!$D7)</f>
        <v/>
      </c>
      <c r="I7" s="35">
        <f>IF('Employee Master'!$B7="","",'Salary Structure'!$E7)</f>
        <v/>
      </c>
      <c r="J7" s="35">
        <f>IF('Employee Master'!$B7="","",N('Employee Master'!$Q7)*12)</f>
        <v/>
      </c>
      <c r="K7" s="35">
        <f>IF('Employee Master'!$B7="","",IF(AND($C7="Old",$J7&gt;0,$I7&gt;0),MAX(0,MIN($I7,$J7-0.1*$H7,IF('Employee Master'!$P7="Yes",0.5,0.4)*$H7)),0))</f>
        <v/>
      </c>
      <c r="L7" s="35">
        <f>IF('Employee Master'!$B7="","",IF($C7="Old",N('Employee Master'!$V7),0))</f>
        <v/>
      </c>
      <c r="M7" s="35">
        <f>IF('Employee Master'!$B7="","",IF($C7="Old",'Tax Rates'!$C$28,'Tax Rates'!$C$27))</f>
        <v/>
      </c>
      <c r="N7" s="35">
        <f>IF('Employee Master'!$B7="","",IF($C7="Old",'Salary Structure'!$T7,0))</f>
        <v/>
      </c>
      <c r="O7" s="35">
        <f>IF('Employee Master'!$B7="","",$G7-$K7-$L7-$M7-$N7)</f>
        <v/>
      </c>
      <c r="P7" s="35">
        <f>IF('Employee Master'!$B7="","",N('Employee Master'!$AC7))</f>
        <v/>
      </c>
      <c r="Q7" s="35">
        <f>IF('Employee Master'!$B7="","",N('Employee Master'!$W7))</f>
        <v/>
      </c>
      <c r="R7" s="35">
        <f>IF('Employee Master'!$B7="","",IF($C7="Old",MIN(N('Employee Master'!$X7),'Tax Rates'!$C$36),0))</f>
        <v/>
      </c>
      <c r="S7" s="35">
        <f>IF('Employee Master'!$B7="","",MAX(0,$O7+$P7+$Q7-$R7))</f>
        <v/>
      </c>
      <c r="T7" s="35">
        <f>IF('Employee Master'!$B7="","",IF($C7="Old",MIN(N('Employee Master'!$Y7),'Tax Rates'!$C$34),0))</f>
        <v/>
      </c>
      <c r="U7" s="35">
        <f>IF('Employee Master'!$B7="","",IF($C7="Old",MIN(N('Employee Master'!$Z7),'Tax Rates'!$C$35),0))</f>
        <v/>
      </c>
      <c r="V7" s="35">
        <f>IF('Employee Master'!$B7="","",IF($C7="Old",N('Employee Master'!$AA7),0))</f>
        <v/>
      </c>
      <c r="W7" s="35">
        <f>IF('Employee Master'!$B7="","",IF($C7="Old",N('Employee Master'!$AB7),0))</f>
        <v/>
      </c>
      <c r="X7" s="35">
        <f>IF('Employee Master'!$B7="","",MIN('Salary Structure'!$H7,$H7*IF($C7="Old",'Tax Rates'!$C$38,'Tax Rates'!$C$37)))</f>
        <v/>
      </c>
      <c r="Y7" s="35">
        <f>IF('Employee Master'!$B7="","",$T7+$U7+$V7+$W7+$X7)</f>
        <v/>
      </c>
      <c r="Z7" s="38">
        <f>IF('Employee Master'!$B7="","",ROUND(MAX(0,$S7-$Y7)/10,0)*10)</f>
        <v/>
      </c>
      <c r="AA7" s="35">
        <f>IF('Employee Master'!$B7="","",ROUND(IF($C7="Old",MAX(0,$Z7-IFERROR(INDEX('Tax Rates'!$C$16:$C$18,MATCH($D7,'Tax Rates'!$B$16:$B$18,0)),'Tax Rates'!$C$16))*'Tax Rates'!$C$22+MAX(0,$Z7-'Tax Rates'!$C$20)*('Tax Rates'!$C$23-'Tax Rates'!$C$22)+MAX(0,$Z7-'Tax Rates'!$C$21)*('Tax Rates'!$C$24-'Tax Rates'!$C$23),SUMPRODUCT(('Tax Rates'!$B$6:$B$12&lt;$Z7)*($Z7-'Tax Rates'!$B$6:$B$12)*'Tax Rates'!$E$6:$E$12)),2))</f>
        <v/>
      </c>
      <c r="AB7" s="35">
        <f>IF('Employee Master'!$B7="","",IF($C7="Old",IF($Z7&lt;='Tax Rates'!$C$31,MIN($AA7,'Tax Rates'!$C$32),0),IF($Z7&lt;='Tax Rates'!$C$29,MIN($AA7,'Tax Rates'!$C$30),MAX(0,$AA7-MAX(0,$Z7-'Tax Rates'!$C$29)))))</f>
        <v/>
      </c>
      <c r="AC7" s="35">
        <f>IF('Employee Master'!$B7="","",$AA7-$AB7)</f>
        <v/>
      </c>
      <c r="AD7" s="35">
        <f>IF('Employee Master'!$B7="","",IFERROR(LOOKUP($Z7-1,'Tax Rates'!$B$43:$B$47,'Tax Rates'!$B$43:$B$47),0))</f>
        <v/>
      </c>
      <c r="AE7" s="35">
        <f>IF('Employee Master'!$B7="","",IF($C7="Old",MAX(0,$AD7-IFERROR(INDEX('Tax Rates'!$C$16:$C$18,MATCH($D7,'Tax Rates'!$B$16:$B$18,0)),'Tax Rates'!$C$16))*'Tax Rates'!$C$22+MAX(0,$AD7-'Tax Rates'!$C$20)*('Tax Rates'!$C$23-'Tax Rates'!$C$22)+MAX(0,$AD7-'Tax Rates'!$C$21)*('Tax Rates'!$C$24-'Tax Rates'!$C$23),SUMPRODUCT(('Tax Rates'!$B$6:$B$12&lt;$AD7)*($AD7-'Tax Rates'!$B$6:$B$12)*'Tax Rates'!$E$6:$E$12)))</f>
        <v/>
      </c>
      <c r="AF7" s="35">
        <f>IF('Employee Master'!$B7="","",IF($C7="Old",IF($AD7&lt;='Tax Rates'!$C$31,MIN($AE7,'Tax Rates'!$C$32),0),IF($AD7&lt;='Tax Rates'!$C$29,MIN($AE7,'Tax Rates'!$C$30),MAX(0,$AE7-MAX(0,$AD7-'Tax Rates'!$C$29)))))</f>
        <v/>
      </c>
      <c r="AG7" s="35">
        <f>IF('Employee Master'!$B7="","",$AE7-$AF7)</f>
        <v/>
      </c>
      <c r="AH7" s="40">
        <f>IF('Employee Master'!$B7="","",IFERROR(LOOKUP($AD7-1,'Tax Rates'!$B$43:$B$47,IF($C7="Old",'Tax Rates'!$D$43:$D$47,'Tax Rates'!$C$43:$C$47)),0))</f>
        <v/>
      </c>
      <c r="AI7" s="35">
        <f>IF('Employee Master'!$B7="","",$AG7*(1+$AH7))</f>
        <v/>
      </c>
      <c r="AJ7" s="40">
        <f>IF('Employee Master'!$B7="","",IFERROR(LOOKUP($Z7-1,'Tax Rates'!$B$43:$B$47,IF($C7="Old",'Tax Rates'!$D$43:$D$47,'Tax Rates'!$C$43:$C$47)),0))</f>
        <v/>
      </c>
      <c r="AK7" s="35">
        <f>IF('Employee Master'!$B7="","",$AC7*$AJ7)</f>
        <v/>
      </c>
      <c r="AL7" s="35">
        <f>IF('Employee Master'!$B7="","",IF($AJ7=0,0,MAX(0,($AC7+$AK7)-($AI7+($Z7-$AD7)))))</f>
        <v/>
      </c>
      <c r="AM7" s="35">
        <f>IF('Employee Master'!$B7="","",$AC7+$AK7-$AL7)</f>
        <v/>
      </c>
      <c r="AN7" s="35">
        <f>IF('Employee Master'!$B7="","",$AM7*'Tax Rates'!$C$33)</f>
        <v/>
      </c>
      <c r="AO7" s="35">
        <f>IF('Employee Master'!$B7="","",ROUND($AM7+$AN7,0))</f>
        <v/>
      </c>
      <c r="AP7" s="34">
        <f>IF('Employee Master'!$B7="","",IF(LEN(TRIM('Employee Master'!$D7))&lt;&gt;10,"No",IF(ISNUMBER(VALUE(MID(TRIM('Employee Master'!$D7),6,4))),"Yes","No")))</f>
        <v/>
      </c>
      <c r="AQ7" s="35">
        <f>IF('Employee Master'!$B7="","",IF($AP7="Yes",0,ROUND($Z7*0.2,0)))</f>
        <v/>
      </c>
      <c r="AR7" s="38">
        <f>IF('Employee Master'!$B7="","",MAX($AO7,$AQ7))</f>
        <v/>
      </c>
      <c r="AS7" s="35">
        <f>IF('Employee Master'!$B7="","",N('Employee Master'!$AF7))</f>
        <v/>
      </c>
      <c r="AT7" s="35">
        <f>IF('Employee Master'!$B7="","",N('Employee Master'!$AD7))</f>
        <v/>
      </c>
      <c r="AU7" s="35">
        <f>IF('Employee Master'!$B7="","",N('Employee Master'!$AE7))</f>
        <v/>
      </c>
      <c r="AV7" s="35">
        <f>IF('Employee Master'!$B7="","",MAX(0,$AR7-$AS7-$AT7-$AU7))</f>
        <v/>
      </c>
      <c r="AW7" s="41">
        <f>IF('Employee Master'!$B7="","",IF(N('Employee Master'!$AG7)=0,12,N('Employee Master'!$AG7)))</f>
        <v/>
      </c>
      <c r="AX7" s="38">
        <f>IF('Employee Master'!$B7="","",ROUND($AV7/$AW7,0))</f>
        <v/>
      </c>
    </row>
    <row r="8">
      <c r="A8" s="31">
        <f>IF('Employee Master'!$B8="","",'Employee Master'!$B8)</f>
        <v/>
      </c>
      <c r="B8" s="31">
        <f>IF('Employee Master'!$B8="","",'Employee Master'!$C8)</f>
        <v/>
      </c>
      <c r="C8" s="31">
        <f>IF('Employee Master'!$B8="","",IF('Employee Master'!$I8="","New",'Employee Master'!$I8))</f>
        <v/>
      </c>
      <c r="D8" s="31">
        <f>IF('Employee Master'!$B8="","",IF('Employee Master'!$J8="","Below 60",'Employee Master'!$J8))</f>
        <v/>
      </c>
      <c r="E8" s="32">
        <f>IF('Employee Master'!$B8="","",'Salary Structure'!$N8)</f>
        <v/>
      </c>
      <c r="F8" s="32">
        <f>IF('Employee Master'!$B8="","",'Salary Structure'!$U8)</f>
        <v/>
      </c>
      <c r="G8" s="32">
        <f>IF('Employee Master'!$B8="","",$E8+$F8)</f>
        <v/>
      </c>
      <c r="H8" s="32">
        <f>IF('Employee Master'!$B8="","",'Salary Structure'!$D8)</f>
        <v/>
      </c>
      <c r="I8" s="32">
        <f>IF('Employee Master'!$B8="","",'Salary Structure'!$E8)</f>
        <v/>
      </c>
      <c r="J8" s="32">
        <f>IF('Employee Master'!$B8="","",N('Employee Master'!$Q8)*12)</f>
        <v/>
      </c>
      <c r="K8" s="32">
        <f>IF('Employee Master'!$B8="","",IF(AND($C8="Old",$J8&gt;0,$I8&gt;0),MAX(0,MIN($I8,$J8-0.1*$H8,IF('Employee Master'!$P8="Yes",0.5,0.4)*$H8)),0))</f>
        <v/>
      </c>
      <c r="L8" s="32">
        <f>IF('Employee Master'!$B8="","",IF($C8="Old",N('Employee Master'!$V8),0))</f>
        <v/>
      </c>
      <c r="M8" s="32">
        <f>IF('Employee Master'!$B8="","",IF($C8="Old",'Tax Rates'!$C$28,'Tax Rates'!$C$27))</f>
        <v/>
      </c>
      <c r="N8" s="32">
        <f>IF('Employee Master'!$B8="","",IF($C8="Old",'Salary Structure'!$T8,0))</f>
        <v/>
      </c>
      <c r="O8" s="32">
        <f>IF('Employee Master'!$B8="","",$G8-$K8-$L8-$M8-$N8)</f>
        <v/>
      </c>
      <c r="P8" s="32">
        <f>IF('Employee Master'!$B8="","",N('Employee Master'!$AC8))</f>
        <v/>
      </c>
      <c r="Q8" s="32">
        <f>IF('Employee Master'!$B8="","",N('Employee Master'!$W8))</f>
        <v/>
      </c>
      <c r="R8" s="32">
        <f>IF('Employee Master'!$B8="","",IF($C8="Old",MIN(N('Employee Master'!$X8),'Tax Rates'!$C$36),0))</f>
        <v/>
      </c>
      <c r="S8" s="32">
        <f>IF('Employee Master'!$B8="","",MAX(0,$O8+$P8+$Q8-$R8))</f>
        <v/>
      </c>
      <c r="T8" s="32">
        <f>IF('Employee Master'!$B8="","",IF($C8="Old",MIN(N('Employee Master'!$Y8),'Tax Rates'!$C$34),0))</f>
        <v/>
      </c>
      <c r="U8" s="32">
        <f>IF('Employee Master'!$B8="","",IF($C8="Old",MIN(N('Employee Master'!$Z8),'Tax Rates'!$C$35),0))</f>
        <v/>
      </c>
      <c r="V8" s="32">
        <f>IF('Employee Master'!$B8="","",IF($C8="Old",N('Employee Master'!$AA8),0))</f>
        <v/>
      </c>
      <c r="W8" s="32">
        <f>IF('Employee Master'!$B8="","",IF($C8="Old",N('Employee Master'!$AB8),0))</f>
        <v/>
      </c>
      <c r="X8" s="32">
        <f>IF('Employee Master'!$B8="","",MIN('Salary Structure'!$H8,$H8*IF($C8="Old",'Tax Rates'!$C$38,'Tax Rates'!$C$37)))</f>
        <v/>
      </c>
      <c r="Y8" s="32">
        <f>IF('Employee Master'!$B8="","",$T8+$U8+$V8+$W8+$X8)</f>
        <v/>
      </c>
      <c r="Z8" s="38">
        <f>IF('Employee Master'!$B8="","",ROUND(MAX(0,$S8-$Y8)/10,0)*10)</f>
        <v/>
      </c>
      <c r="AA8" s="32">
        <f>IF('Employee Master'!$B8="","",ROUND(IF($C8="Old",MAX(0,$Z8-IFERROR(INDEX('Tax Rates'!$C$16:$C$18,MATCH($D8,'Tax Rates'!$B$16:$B$18,0)),'Tax Rates'!$C$16))*'Tax Rates'!$C$22+MAX(0,$Z8-'Tax Rates'!$C$20)*('Tax Rates'!$C$23-'Tax Rates'!$C$22)+MAX(0,$Z8-'Tax Rates'!$C$21)*('Tax Rates'!$C$24-'Tax Rates'!$C$23),SUMPRODUCT(('Tax Rates'!$B$6:$B$12&lt;$Z8)*($Z8-'Tax Rates'!$B$6:$B$12)*'Tax Rates'!$E$6:$E$12)),2))</f>
        <v/>
      </c>
      <c r="AB8" s="32">
        <f>IF('Employee Master'!$B8="","",IF($C8="Old",IF($Z8&lt;='Tax Rates'!$C$31,MIN($AA8,'Tax Rates'!$C$32),0),IF($Z8&lt;='Tax Rates'!$C$29,MIN($AA8,'Tax Rates'!$C$30),MAX(0,$AA8-MAX(0,$Z8-'Tax Rates'!$C$29)))))</f>
        <v/>
      </c>
      <c r="AC8" s="32">
        <f>IF('Employee Master'!$B8="","",$AA8-$AB8)</f>
        <v/>
      </c>
      <c r="AD8" s="32">
        <f>IF('Employee Master'!$B8="","",IFERROR(LOOKUP($Z8-1,'Tax Rates'!$B$43:$B$47,'Tax Rates'!$B$43:$B$47),0))</f>
        <v/>
      </c>
      <c r="AE8" s="32">
        <f>IF('Employee Master'!$B8="","",IF($C8="Old",MAX(0,$AD8-IFERROR(INDEX('Tax Rates'!$C$16:$C$18,MATCH($D8,'Tax Rates'!$B$16:$B$18,0)),'Tax Rates'!$C$16))*'Tax Rates'!$C$22+MAX(0,$AD8-'Tax Rates'!$C$20)*('Tax Rates'!$C$23-'Tax Rates'!$C$22)+MAX(0,$AD8-'Tax Rates'!$C$21)*('Tax Rates'!$C$24-'Tax Rates'!$C$23),SUMPRODUCT(('Tax Rates'!$B$6:$B$12&lt;$AD8)*($AD8-'Tax Rates'!$B$6:$B$12)*'Tax Rates'!$E$6:$E$12)))</f>
        <v/>
      </c>
      <c r="AF8" s="32">
        <f>IF('Employee Master'!$B8="","",IF($C8="Old",IF($AD8&lt;='Tax Rates'!$C$31,MIN($AE8,'Tax Rates'!$C$32),0),IF($AD8&lt;='Tax Rates'!$C$29,MIN($AE8,'Tax Rates'!$C$30),MAX(0,$AE8-MAX(0,$AD8-'Tax Rates'!$C$29)))))</f>
        <v/>
      </c>
      <c r="AG8" s="32">
        <f>IF('Employee Master'!$B8="","",$AE8-$AF8)</f>
        <v/>
      </c>
      <c r="AH8" s="16">
        <f>IF('Employee Master'!$B8="","",IFERROR(LOOKUP($AD8-1,'Tax Rates'!$B$43:$B$47,IF($C8="Old",'Tax Rates'!$D$43:$D$47,'Tax Rates'!$C$43:$C$47)),0))</f>
        <v/>
      </c>
      <c r="AI8" s="32">
        <f>IF('Employee Master'!$B8="","",$AG8*(1+$AH8))</f>
        <v/>
      </c>
      <c r="AJ8" s="16">
        <f>IF('Employee Master'!$B8="","",IFERROR(LOOKUP($Z8-1,'Tax Rates'!$B$43:$B$47,IF($C8="Old",'Tax Rates'!$D$43:$D$47,'Tax Rates'!$C$43:$C$47)),0))</f>
        <v/>
      </c>
      <c r="AK8" s="32">
        <f>IF('Employee Master'!$B8="","",$AC8*$AJ8)</f>
        <v/>
      </c>
      <c r="AL8" s="32">
        <f>IF('Employee Master'!$B8="","",IF($AJ8=0,0,MAX(0,($AC8+$AK8)-($AI8+($Z8-$AD8)))))</f>
        <v/>
      </c>
      <c r="AM8" s="32">
        <f>IF('Employee Master'!$B8="","",$AC8+$AK8-$AL8)</f>
        <v/>
      </c>
      <c r="AN8" s="32">
        <f>IF('Employee Master'!$B8="","",$AM8*'Tax Rates'!$C$33)</f>
        <v/>
      </c>
      <c r="AO8" s="32">
        <f>IF('Employee Master'!$B8="","",ROUND($AM8+$AN8,0))</f>
        <v/>
      </c>
      <c r="AP8" s="31">
        <f>IF('Employee Master'!$B8="","",IF(LEN(TRIM('Employee Master'!$D8))&lt;&gt;10,"No",IF(ISNUMBER(VALUE(MID(TRIM('Employee Master'!$D8),6,4))),"Yes","No")))</f>
        <v/>
      </c>
      <c r="AQ8" s="32">
        <f>IF('Employee Master'!$B8="","",IF($AP8="Yes",0,ROUND($Z8*0.2,0)))</f>
        <v/>
      </c>
      <c r="AR8" s="38">
        <f>IF('Employee Master'!$B8="","",MAX($AO8,$AQ8))</f>
        <v/>
      </c>
      <c r="AS8" s="32">
        <f>IF('Employee Master'!$B8="","",N('Employee Master'!$AF8))</f>
        <v/>
      </c>
      <c r="AT8" s="32">
        <f>IF('Employee Master'!$B8="","",N('Employee Master'!$AD8))</f>
        <v/>
      </c>
      <c r="AU8" s="32">
        <f>IF('Employee Master'!$B8="","",N('Employee Master'!$AE8))</f>
        <v/>
      </c>
      <c r="AV8" s="32">
        <f>IF('Employee Master'!$B8="","",MAX(0,$AR8-$AS8-$AT8-$AU8))</f>
        <v/>
      </c>
      <c r="AW8" s="39">
        <f>IF('Employee Master'!$B8="","",IF(N('Employee Master'!$AG8)=0,12,N('Employee Master'!$AG8)))</f>
        <v/>
      </c>
      <c r="AX8" s="38">
        <f>IF('Employee Master'!$B8="","",ROUND($AV8/$AW8,0))</f>
        <v/>
      </c>
    </row>
    <row r="9">
      <c r="A9" s="34">
        <f>IF('Employee Master'!$B9="","",'Employee Master'!$B9)</f>
        <v/>
      </c>
      <c r="B9" s="34">
        <f>IF('Employee Master'!$B9="","",'Employee Master'!$C9)</f>
        <v/>
      </c>
      <c r="C9" s="34">
        <f>IF('Employee Master'!$B9="","",IF('Employee Master'!$I9="","New",'Employee Master'!$I9))</f>
        <v/>
      </c>
      <c r="D9" s="34">
        <f>IF('Employee Master'!$B9="","",IF('Employee Master'!$J9="","Below 60",'Employee Master'!$J9))</f>
        <v/>
      </c>
      <c r="E9" s="35">
        <f>IF('Employee Master'!$B9="","",'Salary Structure'!$N9)</f>
        <v/>
      </c>
      <c r="F9" s="35">
        <f>IF('Employee Master'!$B9="","",'Salary Structure'!$U9)</f>
        <v/>
      </c>
      <c r="G9" s="35">
        <f>IF('Employee Master'!$B9="","",$E9+$F9)</f>
        <v/>
      </c>
      <c r="H9" s="35">
        <f>IF('Employee Master'!$B9="","",'Salary Structure'!$D9)</f>
        <v/>
      </c>
      <c r="I9" s="35">
        <f>IF('Employee Master'!$B9="","",'Salary Structure'!$E9)</f>
        <v/>
      </c>
      <c r="J9" s="35">
        <f>IF('Employee Master'!$B9="","",N('Employee Master'!$Q9)*12)</f>
        <v/>
      </c>
      <c r="K9" s="35">
        <f>IF('Employee Master'!$B9="","",IF(AND($C9="Old",$J9&gt;0,$I9&gt;0),MAX(0,MIN($I9,$J9-0.1*$H9,IF('Employee Master'!$P9="Yes",0.5,0.4)*$H9)),0))</f>
        <v/>
      </c>
      <c r="L9" s="35">
        <f>IF('Employee Master'!$B9="","",IF($C9="Old",N('Employee Master'!$V9),0))</f>
        <v/>
      </c>
      <c r="M9" s="35">
        <f>IF('Employee Master'!$B9="","",IF($C9="Old",'Tax Rates'!$C$28,'Tax Rates'!$C$27))</f>
        <v/>
      </c>
      <c r="N9" s="35">
        <f>IF('Employee Master'!$B9="","",IF($C9="Old",'Salary Structure'!$T9,0))</f>
        <v/>
      </c>
      <c r="O9" s="35">
        <f>IF('Employee Master'!$B9="","",$G9-$K9-$L9-$M9-$N9)</f>
        <v/>
      </c>
      <c r="P9" s="35">
        <f>IF('Employee Master'!$B9="","",N('Employee Master'!$AC9))</f>
        <v/>
      </c>
      <c r="Q9" s="35">
        <f>IF('Employee Master'!$B9="","",N('Employee Master'!$W9))</f>
        <v/>
      </c>
      <c r="R9" s="35">
        <f>IF('Employee Master'!$B9="","",IF($C9="Old",MIN(N('Employee Master'!$X9),'Tax Rates'!$C$36),0))</f>
        <v/>
      </c>
      <c r="S9" s="35">
        <f>IF('Employee Master'!$B9="","",MAX(0,$O9+$P9+$Q9-$R9))</f>
        <v/>
      </c>
      <c r="T9" s="35">
        <f>IF('Employee Master'!$B9="","",IF($C9="Old",MIN(N('Employee Master'!$Y9),'Tax Rates'!$C$34),0))</f>
        <v/>
      </c>
      <c r="U9" s="35">
        <f>IF('Employee Master'!$B9="","",IF($C9="Old",MIN(N('Employee Master'!$Z9),'Tax Rates'!$C$35),0))</f>
        <v/>
      </c>
      <c r="V9" s="35">
        <f>IF('Employee Master'!$B9="","",IF($C9="Old",N('Employee Master'!$AA9),0))</f>
        <v/>
      </c>
      <c r="W9" s="35">
        <f>IF('Employee Master'!$B9="","",IF($C9="Old",N('Employee Master'!$AB9),0))</f>
        <v/>
      </c>
      <c r="X9" s="35">
        <f>IF('Employee Master'!$B9="","",MIN('Salary Structure'!$H9,$H9*IF($C9="Old",'Tax Rates'!$C$38,'Tax Rates'!$C$37)))</f>
        <v/>
      </c>
      <c r="Y9" s="35">
        <f>IF('Employee Master'!$B9="","",$T9+$U9+$V9+$W9+$X9)</f>
        <v/>
      </c>
      <c r="Z9" s="38">
        <f>IF('Employee Master'!$B9="","",ROUND(MAX(0,$S9-$Y9)/10,0)*10)</f>
        <v/>
      </c>
      <c r="AA9" s="35">
        <f>IF('Employee Master'!$B9="","",ROUND(IF($C9="Old",MAX(0,$Z9-IFERROR(INDEX('Tax Rates'!$C$16:$C$18,MATCH($D9,'Tax Rates'!$B$16:$B$18,0)),'Tax Rates'!$C$16))*'Tax Rates'!$C$22+MAX(0,$Z9-'Tax Rates'!$C$20)*('Tax Rates'!$C$23-'Tax Rates'!$C$22)+MAX(0,$Z9-'Tax Rates'!$C$21)*('Tax Rates'!$C$24-'Tax Rates'!$C$23),SUMPRODUCT(('Tax Rates'!$B$6:$B$12&lt;$Z9)*($Z9-'Tax Rates'!$B$6:$B$12)*'Tax Rates'!$E$6:$E$12)),2))</f>
        <v/>
      </c>
      <c r="AB9" s="35">
        <f>IF('Employee Master'!$B9="","",IF($C9="Old",IF($Z9&lt;='Tax Rates'!$C$31,MIN($AA9,'Tax Rates'!$C$32),0),IF($Z9&lt;='Tax Rates'!$C$29,MIN($AA9,'Tax Rates'!$C$30),MAX(0,$AA9-MAX(0,$Z9-'Tax Rates'!$C$29)))))</f>
        <v/>
      </c>
      <c r="AC9" s="35">
        <f>IF('Employee Master'!$B9="","",$AA9-$AB9)</f>
        <v/>
      </c>
      <c r="AD9" s="35">
        <f>IF('Employee Master'!$B9="","",IFERROR(LOOKUP($Z9-1,'Tax Rates'!$B$43:$B$47,'Tax Rates'!$B$43:$B$47),0))</f>
        <v/>
      </c>
      <c r="AE9" s="35">
        <f>IF('Employee Master'!$B9="","",IF($C9="Old",MAX(0,$AD9-IFERROR(INDEX('Tax Rates'!$C$16:$C$18,MATCH($D9,'Tax Rates'!$B$16:$B$18,0)),'Tax Rates'!$C$16))*'Tax Rates'!$C$22+MAX(0,$AD9-'Tax Rates'!$C$20)*('Tax Rates'!$C$23-'Tax Rates'!$C$22)+MAX(0,$AD9-'Tax Rates'!$C$21)*('Tax Rates'!$C$24-'Tax Rates'!$C$23),SUMPRODUCT(('Tax Rates'!$B$6:$B$12&lt;$AD9)*($AD9-'Tax Rates'!$B$6:$B$12)*'Tax Rates'!$E$6:$E$12)))</f>
        <v/>
      </c>
      <c r="AF9" s="35">
        <f>IF('Employee Master'!$B9="","",IF($C9="Old",IF($AD9&lt;='Tax Rates'!$C$31,MIN($AE9,'Tax Rates'!$C$32),0),IF($AD9&lt;='Tax Rates'!$C$29,MIN($AE9,'Tax Rates'!$C$30),MAX(0,$AE9-MAX(0,$AD9-'Tax Rates'!$C$29)))))</f>
        <v/>
      </c>
      <c r="AG9" s="35">
        <f>IF('Employee Master'!$B9="","",$AE9-$AF9)</f>
        <v/>
      </c>
      <c r="AH9" s="40">
        <f>IF('Employee Master'!$B9="","",IFERROR(LOOKUP($AD9-1,'Tax Rates'!$B$43:$B$47,IF($C9="Old",'Tax Rates'!$D$43:$D$47,'Tax Rates'!$C$43:$C$47)),0))</f>
        <v/>
      </c>
      <c r="AI9" s="35">
        <f>IF('Employee Master'!$B9="","",$AG9*(1+$AH9))</f>
        <v/>
      </c>
      <c r="AJ9" s="40">
        <f>IF('Employee Master'!$B9="","",IFERROR(LOOKUP($Z9-1,'Tax Rates'!$B$43:$B$47,IF($C9="Old",'Tax Rates'!$D$43:$D$47,'Tax Rates'!$C$43:$C$47)),0))</f>
        <v/>
      </c>
      <c r="AK9" s="35">
        <f>IF('Employee Master'!$B9="","",$AC9*$AJ9)</f>
        <v/>
      </c>
      <c r="AL9" s="35">
        <f>IF('Employee Master'!$B9="","",IF($AJ9=0,0,MAX(0,($AC9+$AK9)-($AI9+($Z9-$AD9)))))</f>
        <v/>
      </c>
      <c r="AM9" s="35">
        <f>IF('Employee Master'!$B9="","",$AC9+$AK9-$AL9)</f>
        <v/>
      </c>
      <c r="AN9" s="35">
        <f>IF('Employee Master'!$B9="","",$AM9*'Tax Rates'!$C$33)</f>
        <v/>
      </c>
      <c r="AO9" s="35">
        <f>IF('Employee Master'!$B9="","",ROUND($AM9+$AN9,0))</f>
        <v/>
      </c>
      <c r="AP9" s="34">
        <f>IF('Employee Master'!$B9="","",IF(LEN(TRIM('Employee Master'!$D9))&lt;&gt;10,"No",IF(ISNUMBER(VALUE(MID(TRIM('Employee Master'!$D9),6,4))),"Yes","No")))</f>
        <v/>
      </c>
      <c r="AQ9" s="35">
        <f>IF('Employee Master'!$B9="","",IF($AP9="Yes",0,ROUND($Z9*0.2,0)))</f>
        <v/>
      </c>
      <c r="AR9" s="38">
        <f>IF('Employee Master'!$B9="","",MAX($AO9,$AQ9))</f>
        <v/>
      </c>
      <c r="AS9" s="35">
        <f>IF('Employee Master'!$B9="","",N('Employee Master'!$AF9))</f>
        <v/>
      </c>
      <c r="AT9" s="35">
        <f>IF('Employee Master'!$B9="","",N('Employee Master'!$AD9))</f>
        <v/>
      </c>
      <c r="AU9" s="35">
        <f>IF('Employee Master'!$B9="","",N('Employee Master'!$AE9))</f>
        <v/>
      </c>
      <c r="AV9" s="35">
        <f>IF('Employee Master'!$B9="","",MAX(0,$AR9-$AS9-$AT9-$AU9))</f>
        <v/>
      </c>
      <c r="AW9" s="41">
        <f>IF('Employee Master'!$B9="","",IF(N('Employee Master'!$AG9)=0,12,N('Employee Master'!$AG9)))</f>
        <v/>
      </c>
      <c r="AX9" s="38">
        <f>IF('Employee Master'!$B9="","",ROUND($AV9/$AW9,0))</f>
        <v/>
      </c>
    </row>
    <row r="10">
      <c r="A10" s="31">
        <f>IF('Employee Master'!$B10="","",'Employee Master'!$B10)</f>
        <v/>
      </c>
      <c r="B10" s="31">
        <f>IF('Employee Master'!$B10="","",'Employee Master'!$C10)</f>
        <v/>
      </c>
      <c r="C10" s="31">
        <f>IF('Employee Master'!$B10="","",IF('Employee Master'!$I10="","New",'Employee Master'!$I10))</f>
        <v/>
      </c>
      <c r="D10" s="31">
        <f>IF('Employee Master'!$B10="","",IF('Employee Master'!$J10="","Below 60",'Employee Master'!$J10))</f>
        <v/>
      </c>
      <c r="E10" s="32">
        <f>IF('Employee Master'!$B10="","",'Salary Structure'!$N10)</f>
        <v/>
      </c>
      <c r="F10" s="32">
        <f>IF('Employee Master'!$B10="","",'Salary Structure'!$U10)</f>
        <v/>
      </c>
      <c r="G10" s="32">
        <f>IF('Employee Master'!$B10="","",$E10+$F10)</f>
        <v/>
      </c>
      <c r="H10" s="32">
        <f>IF('Employee Master'!$B10="","",'Salary Structure'!$D10)</f>
        <v/>
      </c>
      <c r="I10" s="32">
        <f>IF('Employee Master'!$B10="","",'Salary Structure'!$E10)</f>
        <v/>
      </c>
      <c r="J10" s="32">
        <f>IF('Employee Master'!$B10="","",N('Employee Master'!$Q10)*12)</f>
        <v/>
      </c>
      <c r="K10" s="32">
        <f>IF('Employee Master'!$B10="","",IF(AND($C10="Old",$J10&gt;0,$I10&gt;0),MAX(0,MIN($I10,$J10-0.1*$H10,IF('Employee Master'!$P10="Yes",0.5,0.4)*$H10)),0))</f>
        <v/>
      </c>
      <c r="L10" s="32">
        <f>IF('Employee Master'!$B10="","",IF($C10="Old",N('Employee Master'!$V10),0))</f>
        <v/>
      </c>
      <c r="M10" s="32">
        <f>IF('Employee Master'!$B10="","",IF($C10="Old",'Tax Rates'!$C$28,'Tax Rates'!$C$27))</f>
        <v/>
      </c>
      <c r="N10" s="32">
        <f>IF('Employee Master'!$B10="","",IF($C10="Old",'Salary Structure'!$T10,0))</f>
        <v/>
      </c>
      <c r="O10" s="32">
        <f>IF('Employee Master'!$B10="","",$G10-$K10-$L10-$M10-$N10)</f>
        <v/>
      </c>
      <c r="P10" s="32">
        <f>IF('Employee Master'!$B10="","",N('Employee Master'!$AC10))</f>
        <v/>
      </c>
      <c r="Q10" s="32">
        <f>IF('Employee Master'!$B10="","",N('Employee Master'!$W10))</f>
        <v/>
      </c>
      <c r="R10" s="32">
        <f>IF('Employee Master'!$B10="","",IF($C10="Old",MIN(N('Employee Master'!$X10),'Tax Rates'!$C$36),0))</f>
        <v/>
      </c>
      <c r="S10" s="32">
        <f>IF('Employee Master'!$B10="","",MAX(0,$O10+$P10+$Q10-$R10))</f>
        <v/>
      </c>
      <c r="T10" s="32">
        <f>IF('Employee Master'!$B10="","",IF($C10="Old",MIN(N('Employee Master'!$Y10),'Tax Rates'!$C$34),0))</f>
        <v/>
      </c>
      <c r="U10" s="32">
        <f>IF('Employee Master'!$B10="","",IF($C10="Old",MIN(N('Employee Master'!$Z10),'Tax Rates'!$C$35),0))</f>
        <v/>
      </c>
      <c r="V10" s="32">
        <f>IF('Employee Master'!$B10="","",IF($C10="Old",N('Employee Master'!$AA10),0))</f>
        <v/>
      </c>
      <c r="W10" s="32">
        <f>IF('Employee Master'!$B10="","",IF($C10="Old",N('Employee Master'!$AB10),0))</f>
        <v/>
      </c>
      <c r="X10" s="32">
        <f>IF('Employee Master'!$B10="","",MIN('Salary Structure'!$H10,$H10*IF($C10="Old",'Tax Rates'!$C$38,'Tax Rates'!$C$37)))</f>
        <v/>
      </c>
      <c r="Y10" s="32">
        <f>IF('Employee Master'!$B10="","",$T10+$U10+$V10+$W10+$X10)</f>
        <v/>
      </c>
      <c r="Z10" s="38">
        <f>IF('Employee Master'!$B10="","",ROUND(MAX(0,$S10-$Y10)/10,0)*10)</f>
        <v/>
      </c>
      <c r="AA10" s="32">
        <f>IF('Employee Master'!$B10="","",ROUND(IF($C10="Old",MAX(0,$Z10-IFERROR(INDEX('Tax Rates'!$C$16:$C$18,MATCH($D10,'Tax Rates'!$B$16:$B$18,0)),'Tax Rates'!$C$16))*'Tax Rates'!$C$22+MAX(0,$Z10-'Tax Rates'!$C$20)*('Tax Rates'!$C$23-'Tax Rates'!$C$22)+MAX(0,$Z10-'Tax Rates'!$C$21)*('Tax Rates'!$C$24-'Tax Rates'!$C$23),SUMPRODUCT(('Tax Rates'!$B$6:$B$12&lt;$Z10)*($Z10-'Tax Rates'!$B$6:$B$12)*'Tax Rates'!$E$6:$E$12)),2))</f>
        <v/>
      </c>
      <c r="AB10" s="32">
        <f>IF('Employee Master'!$B10="","",IF($C10="Old",IF($Z10&lt;='Tax Rates'!$C$31,MIN($AA10,'Tax Rates'!$C$32),0),IF($Z10&lt;='Tax Rates'!$C$29,MIN($AA10,'Tax Rates'!$C$30),MAX(0,$AA10-MAX(0,$Z10-'Tax Rates'!$C$29)))))</f>
        <v/>
      </c>
      <c r="AC10" s="32">
        <f>IF('Employee Master'!$B10="","",$AA10-$AB10)</f>
        <v/>
      </c>
      <c r="AD10" s="32">
        <f>IF('Employee Master'!$B10="","",IFERROR(LOOKUP($Z10-1,'Tax Rates'!$B$43:$B$47,'Tax Rates'!$B$43:$B$47),0))</f>
        <v/>
      </c>
      <c r="AE10" s="32">
        <f>IF('Employee Master'!$B10="","",IF($C10="Old",MAX(0,$AD10-IFERROR(INDEX('Tax Rates'!$C$16:$C$18,MATCH($D10,'Tax Rates'!$B$16:$B$18,0)),'Tax Rates'!$C$16))*'Tax Rates'!$C$22+MAX(0,$AD10-'Tax Rates'!$C$20)*('Tax Rates'!$C$23-'Tax Rates'!$C$22)+MAX(0,$AD10-'Tax Rates'!$C$21)*('Tax Rates'!$C$24-'Tax Rates'!$C$23),SUMPRODUCT(('Tax Rates'!$B$6:$B$12&lt;$AD10)*($AD10-'Tax Rates'!$B$6:$B$12)*'Tax Rates'!$E$6:$E$12)))</f>
        <v/>
      </c>
      <c r="AF10" s="32">
        <f>IF('Employee Master'!$B10="","",IF($C10="Old",IF($AD10&lt;='Tax Rates'!$C$31,MIN($AE10,'Tax Rates'!$C$32),0),IF($AD10&lt;='Tax Rates'!$C$29,MIN($AE10,'Tax Rates'!$C$30),MAX(0,$AE10-MAX(0,$AD10-'Tax Rates'!$C$29)))))</f>
        <v/>
      </c>
      <c r="AG10" s="32">
        <f>IF('Employee Master'!$B10="","",$AE10-$AF10)</f>
        <v/>
      </c>
      <c r="AH10" s="16">
        <f>IF('Employee Master'!$B10="","",IFERROR(LOOKUP($AD10-1,'Tax Rates'!$B$43:$B$47,IF($C10="Old",'Tax Rates'!$D$43:$D$47,'Tax Rates'!$C$43:$C$47)),0))</f>
        <v/>
      </c>
      <c r="AI10" s="32">
        <f>IF('Employee Master'!$B10="","",$AG10*(1+$AH10))</f>
        <v/>
      </c>
      <c r="AJ10" s="16">
        <f>IF('Employee Master'!$B10="","",IFERROR(LOOKUP($Z10-1,'Tax Rates'!$B$43:$B$47,IF($C10="Old",'Tax Rates'!$D$43:$D$47,'Tax Rates'!$C$43:$C$47)),0))</f>
        <v/>
      </c>
      <c r="AK10" s="32">
        <f>IF('Employee Master'!$B10="","",$AC10*$AJ10)</f>
        <v/>
      </c>
      <c r="AL10" s="32">
        <f>IF('Employee Master'!$B10="","",IF($AJ10=0,0,MAX(0,($AC10+$AK10)-($AI10+($Z10-$AD10)))))</f>
        <v/>
      </c>
      <c r="AM10" s="32">
        <f>IF('Employee Master'!$B10="","",$AC10+$AK10-$AL10)</f>
        <v/>
      </c>
      <c r="AN10" s="32">
        <f>IF('Employee Master'!$B10="","",$AM10*'Tax Rates'!$C$33)</f>
        <v/>
      </c>
      <c r="AO10" s="32">
        <f>IF('Employee Master'!$B10="","",ROUND($AM10+$AN10,0))</f>
        <v/>
      </c>
      <c r="AP10" s="31">
        <f>IF('Employee Master'!$B10="","",IF(LEN(TRIM('Employee Master'!$D10))&lt;&gt;10,"No",IF(ISNUMBER(VALUE(MID(TRIM('Employee Master'!$D10),6,4))),"Yes","No")))</f>
        <v/>
      </c>
      <c r="AQ10" s="32">
        <f>IF('Employee Master'!$B10="","",IF($AP10="Yes",0,ROUND($Z10*0.2,0)))</f>
        <v/>
      </c>
      <c r="AR10" s="38">
        <f>IF('Employee Master'!$B10="","",MAX($AO10,$AQ10))</f>
        <v/>
      </c>
      <c r="AS10" s="32">
        <f>IF('Employee Master'!$B10="","",N('Employee Master'!$AF10))</f>
        <v/>
      </c>
      <c r="AT10" s="32">
        <f>IF('Employee Master'!$B10="","",N('Employee Master'!$AD10))</f>
        <v/>
      </c>
      <c r="AU10" s="32">
        <f>IF('Employee Master'!$B10="","",N('Employee Master'!$AE10))</f>
        <v/>
      </c>
      <c r="AV10" s="32">
        <f>IF('Employee Master'!$B10="","",MAX(0,$AR10-$AS10-$AT10-$AU10))</f>
        <v/>
      </c>
      <c r="AW10" s="39">
        <f>IF('Employee Master'!$B10="","",IF(N('Employee Master'!$AG10)=0,12,N('Employee Master'!$AG10)))</f>
        <v/>
      </c>
      <c r="AX10" s="38">
        <f>IF('Employee Master'!$B10="","",ROUND($AV10/$AW10,0))</f>
        <v/>
      </c>
    </row>
    <row r="11">
      <c r="A11" s="34">
        <f>IF('Employee Master'!$B11="","",'Employee Master'!$B11)</f>
        <v/>
      </c>
      <c r="B11" s="34">
        <f>IF('Employee Master'!$B11="","",'Employee Master'!$C11)</f>
        <v/>
      </c>
      <c r="C11" s="34">
        <f>IF('Employee Master'!$B11="","",IF('Employee Master'!$I11="","New",'Employee Master'!$I11))</f>
        <v/>
      </c>
      <c r="D11" s="34">
        <f>IF('Employee Master'!$B11="","",IF('Employee Master'!$J11="","Below 60",'Employee Master'!$J11))</f>
        <v/>
      </c>
      <c r="E11" s="35">
        <f>IF('Employee Master'!$B11="","",'Salary Structure'!$N11)</f>
        <v/>
      </c>
      <c r="F11" s="35">
        <f>IF('Employee Master'!$B11="","",'Salary Structure'!$U11)</f>
        <v/>
      </c>
      <c r="G11" s="35">
        <f>IF('Employee Master'!$B11="","",$E11+$F11)</f>
        <v/>
      </c>
      <c r="H11" s="35">
        <f>IF('Employee Master'!$B11="","",'Salary Structure'!$D11)</f>
        <v/>
      </c>
      <c r="I11" s="35">
        <f>IF('Employee Master'!$B11="","",'Salary Structure'!$E11)</f>
        <v/>
      </c>
      <c r="J11" s="35">
        <f>IF('Employee Master'!$B11="","",N('Employee Master'!$Q11)*12)</f>
        <v/>
      </c>
      <c r="K11" s="35">
        <f>IF('Employee Master'!$B11="","",IF(AND($C11="Old",$J11&gt;0,$I11&gt;0),MAX(0,MIN($I11,$J11-0.1*$H11,IF('Employee Master'!$P11="Yes",0.5,0.4)*$H11)),0))</f>
        <v/>
      </c>
      <c r="L11" s="35">
        <f>IF('Employee Master'!$B11="","",IF($C11="Old",N('Employee Master'!$V11),0))</f>
        <v/>
      </c>
      <c r="M11" s="35">
        <f>IF('Employee Master'!$B11="","",IF($C11="Old",'Tax Rates'!$C$28,'Tax Rates'!$C$27))</f>
        <v/>
      </c>
      <c r="N11" s="35">
        <f>IF('Employee Master'!$B11="","",IF($C11="Old",'Salary Structure'!$T11,0))</f>
        <v/>
      </c>
      <c r="O11" s="35">
        <f>IF('Employee Master'!$B11="","",$G11-$K11-$L11-$M11-$N11)</f>
        <v/>
      </c>
      <c r="P11" s="35">
        <f>IF('Employee Master'!$B11="","",N('Employee Master'!$AC11))</f>
        <v/>
      </c>
      <c r="Q11" s="35">
        <f>IF('Employee Master'!$B11="","",N('Employee Master'!$W11))</f>
        <v/>
      </c>
      <c r="R11" s="35">
        <f>IF('Employee Master'!$B11="","",IF($C11="Old",MIN(N('Employee Master'!$X11),'Tax Rates'!$C$36),0))</f>
        <v/>
      </c>
      <c r="S11" s="35">
        <f>IF('Employee Master'!$B11="","",MAX(0,$O11+$P11+$Q11-$R11))</f>
        <v/>
      </c>
      <c r="T11" s="35">
        <f>IF('Employee Master'!$B11="","",IF($C11="Old",MIN(N('Employee Master'!$Y11),'Tax Rates'!$C$34),0))</f>
        <v/>
      </c>
      <c r="U11" s="35">
        <f>IF('Employee Master'!$B11="","",IF($C11="Old",MIN(N('Employee Master'!$Z11),'Tax Rates'!$C$35),0))</f>
        <v/>
      </c>
      <c r="V11" s="35">
        <f>IF('Employee Master'!$B11="","",IF($C11="Old",N('Employee Master'!$AA11),0))</f>
        <v/>
      </c>
      <c r="W11" s="35">
        <f>IF('Employee Master'!$B11="","",IF($C11="Old",N('Employee Master'!$AB11),0))</f>
        <v/>
      </c>
      <c r="X11" s="35">
        <f>IF('Employee Master'!$B11="","",MIN('Salary Structure'!$H11,$H11*IF($C11="Old",'Tax Rates'!$C$38,'Tax Rates'!$C$37)))</f>
        <v/>
      </c>
      <c r="Y11" s="35">
        <f>IF('Employee Master'!$B11="","",$T11+$U11+$V11+$W11+$X11)</f>
        <v/>
      </c>
      <c r="Z11" s="38">
        <f>IF('Employee Master'!$B11="","",ROUND(MAX(0,$S11-$Y11)/10,0)*10)</f>
        <v/>
      </c>
      <c r="AA11" s="35">
        <f>IF('Employee Master'!$B11="","",ROUND(IF($C11="Old",MAX(0,$Z11-IFERROR(INDEX('Tax Rates'!$C$16:$C$18,MATCH($D11,'Tax Rates'!$B$16:$B$18,0)),'Tax Rates'!$C$16))*'Tax Rates'!$C$22+MAX(0,$Z11-'Tax Rates'!$C$20)*('Tax Rates'!$C$23-'Tax Rates'!$C$22)+MAX(0,$Z11-'Tax Rates'!$C$21)*('Tax Rates'!$C$24-'Tax Rates'!$C$23),SUMPRODUCT(('Tax Rates'!$B$6:$B$12&lt;$Z11)*($Z11-'Tax Rates'!$B$6:$B$12)*'Tax Rates'!$E$6:$E$12)),2))</f>
        <v/>
      </c>
      <c r="AB11" s="35">
        <f>IF('Employee Master'!$B11="","",IF($C11="Old",IF($Z11&lt;='Tax Rates'!$C$31,MIN($AA11,'Tax Rates'!$C$32),0),IF($Z11&lt;='Tax Rates'!$C$29,MIN($AA11,'Tax Rates'!$C$30),MAX(0,$AA11-MAX(0,$Z11-'Tax Rates'!$C$29)))))</f>
        <v/>
      </c>
      <c r="AC11" s="35">
        <f>IF('Employee Master'!$B11="","",$AA11-$AB11)</f>
        <v/>
      </c>
      <c r="AD11" s="35">
        <f>IF('Employee Master'!$B11="","",IFERROR(LOOKUP($Z11-1,'Tax Rates'!$B$43:$B$47,'Tax Rates'!$B$43:$B$47),0))</f>
        <v/>
      </c>
      <c r="AE11" s="35">
        <f>IF('Employee Master'!$B11="","",IF($C11="Old",MAX(0,$AD11-IFERROR(INDEX('Tax Rates'!$C$16:$C$18,MATCH($D11,'Tax Rates'!$B$16:$B$18,0)),'Tax Rates'!$C$16))*'Tax Rates'!$C$22+MAX(0,$AD11-'Tax Rates'!$C$20)*('Tax Rates'!$C$23-'Tax Rates'!$C$22)+MAX(0,$AD11-'Tax Rates'!$C$21)*('Tax Rates'!$C$24-'Tax Rates'!$C$23),SUMPRODUCT(('Tax Rates'!$B$6:$B$12&lt;$AD11)*($AD11-'Tax Rates'!$B$6:$B$12)*'Tax Rates'!$E$6:$E$12)))</f>
        <v/>
      </c>
      <c r="AF11" s="35">
        <f>IF('Employee Master'!$B11="","",IF($C11="Old",IF($AD11&lt;='Tax Rates'!$C$31,MIN($AE11,'Tax Rates'!$C$32),0),IF($AD11&lt;='Tax Rates'!$C$29,MIN($AE11,'Tax Rates'!$C$30),MAX(0,$AE11-MAX(0,$AD11-'Tax Rates'!$C$29)))))</f>
        <v/>
      </c>
      <c r="AG11" s="35">
        <f>IF('Employee Master'!$B11="","",$AE11-$AF11)</f>
        <v/>
      </c>
      <c r="AH11" s="40">
        <f>IF('Employee Master'!$B11="","",IFERROR(LOOKUP($AD11-1,'Tax Rates'!$B$43:$B$47,IF($C11="Old",'Tax Rates'!$D$43:$D$47,'Tax Rates'!$C$43:$C$47)),0))</f>
        <v/>
      </c>
      <c r="AI11" s="35">
        <f>IF('Employee Master'!$B11="","",$AG11*(1+$AH11))</f>
        <v/>
      </c>
      <c r="AJ11" s="40">
        <f>IF('Employee Master'!$B11="","",IFERROR(LOOKUP($Z11-1,'Tax Rates'!$B$43:$B$47,IF($C11="Old",'Tax Rates'!$D$43:$D$47,'Tax Rates'!$C$43:$C$47)),0))</f>
        <v/>
      </c>
      <c r="AK11" s="35">
        <f>IF('Employee Master'!$B11="","",$AC11*$AJ11)</f>
        <v/>
      </c>
      <c r="AL11" s="35">
        <f>IF('Employee Master'!$B11="","",IF($AJ11=0,0,MAX(0,($AC11+$AK11)-($AI11+($Z11-$AD11)))))</f>
        <v/>
      </c>
      <c r="AM11" s="35">
        <f>IF('Employee Master'!$B11="","",$AC11+$AK11-$AL11)</f>
        <v/>
      </c>
      <c r="AN11" s="35">
        <f>IF('Employee Master'!$B11="","",$AM11*'Tax Rates'!$C$33)</f>
        <v/>
      </c>
      <c r="AO11" s="35">
        <f>IF('Employee Master'!$B11="","",ROUND($AM11+$AN11,0))</f>
        <v/>
      </c>
      <c r="AP11" s="34">
        <f>IF('Employee Master'!$B11="","",IF(LEN(TRIM('Employee Master'!$D11))&lt;&gt;10,"No",IF(ISNUMBER(VALUE(MID(TRIM('Employee Master'!$D11),6,4))),"Yes","No")))</f>
        <v/>
      </c>
      <c r="AQ11" s="35">
        <f>IF('Employee Master'!$B11="","",IF($AP11="Yes",0,ROUND($Z11*0.2,0)))</f>
        <v/>
      </c>
      <c r="AR11" s="38">
        <f>IF('Employee Master'!$B11="","",MAX($AO11,$AQ11))</f>
        <v/>
      </c>
      <c r="AS11" s="35">
        <f>IF('Employee Master'!$B11="","",N('Employee Master'!$AF11))</f>
        <v/>
      </c>
      <c r="AT11" s="35">
        <f>IF('Employee Master'!$B11="","",N('Employee Master'!$AD11))</f>
        <v/>
      </c>
      <c r="AU11" s="35">
        <f>IF('Employee Master'!$B11="","",N('Employee Master'!$AE11))</f>
        <v/>
      </c>
      <c r="AV11" s="35">
        <f>IF('Employee Master'!$B11="","",MAX(0,$AR11-$AS11-$AT11-$AU11))</f>
        <v/>
      </c>
      <c r="AW11" s="41">
        <f>IF('Employee Master'!$B11="","",IF(N('Employee Master'!$AG11)=0,12,N('Employee Master'!$AG11)))</f>
        <v/>
      </c>
      <c r="AX11" s="38">
        <f>IF('Employee Master'!$B11="","",ROUND($AV11/$AW11,0))</f>
        <v/>
      </c>
    </row>
    <row r="12">
      <c r="A12" s="31">
        <f>IF('Employee Master'!$B12="","",'Employee Master'!$B12)</f>
        <v/>
      </c>
      <c r="B12" s="31">
        <f>IF('Employee Master'!$B12="","",'Employee Master'!$C12)</f>
        <v/>
      </c>
      <c r="C12" s="31">
        <f>IF('Employee Master'!$B12="","",IF('Employee Master'!$I12="","New",'Employee Master'!$I12))</f>
        <v/>
      </c>
      <c r="D12" s="31">
        <f>IF('Employee Master'!$B12="","",IF('Employee Master'!$J12="","Below 60",'Employee Master'!$J12))</f>
        <v/>
      </c>
      <c r="E12" s="32">
        <f>IF('Employee Master'!$B12="","",'Salary Structure'!$N12)</f>
        <v/>
      </c>
      <c r="F12" s="32">
        <f>IF('Employee Master'!$B12="","",'Salary Structure'!$U12)</f>
        <v/>
      </c>
      <c r="G12" s="32">
        <f>IF('Employee Master'!$B12="","",$E12+$F12)</f>
        <v/>
      </c>
      <c r="H12" s="32">
        <f>IF('Employee Master'!$B12="","",'Salary Structure'!$D12)</f>
        <v/>
      </c>
      <c r="I12" s="32">
        <f>IF('Employee Master'!$B12="","",'Salary Structure'!$E12)</f>
        <v/>
      </c>
      <c r="J12" s="32">
        <f>IF('Employee Master'!$B12="","",N('Employee Master'!$Q12)*12)</f>
        <v/>
      </c>
      <c r="K12" s="32">
        <f>IF('Employee Master'!$B12="","",IF(AND($C12="Old",$J12&gt;0,$I12&gt;0),MAX(0,MIN($I12,$J12-0.1*$H12,IF('Employee Master'!$P12="Yes",0.5,0.4)*$H12)),0))</f>
        <v/>
      </c>
      <c r="L12" s="32">
        <f>IF('Employee Master'!$B12="","",IF($C12="Old",N('Employee Master'!$V12),0))</f>
        <v/>
      </c>
      <c r="M12" s="32">
        <f>IF('Employee Master'!$B12="","",IF($C12="Old",'Tax Rates'!$C$28,'Tax Rates'!$C$27))</f>
        <v/>
      </c>
      <c r="N12" s="32">
        <f>IF('Employee Master'!$B12="","",IF($C12="Old",'Salary Structure'!$T12,0))</f>
        <v/>
      </c>
      <c r="O12" s="32">
        <f>IF('Employee Master'!$B12="","",$G12-$K12-$L12-$M12-$N12)</f>
        <v/>
      </c>
      <c r="P12" s="32">
        <f>IF('Employee Master'!$B12="","",N('Employee Master'!$AC12))</f>
        <v/>
      </c>
      <c r="Q12" s="32">
        <f>IF('Employee Master'!$B12="","",N('Employee Master'!$W12))</f>
        <v/>
      </c>
      <c r="R12" s="32">
        <f>IF('Employee Master'!$B12="","",IF($C12="Old",MIN(N('Employee Master'!$X12),'Tax Rates'!$C$36),0))</f>
        <v/>
      </c>
      <c r="S12" s="32">
        <f>IF('Employee Master'!$B12="","",MAX(0,$O12+$P12+$Q12-$R12))</f>
        <v/>
      </c>
      <c r="T12" s="32">
        <f>IF('Employee Master'!$B12="","",IF($C12="Old",MIN(N('Employee Master'!$Y12),'Tax Rates'!$C$34),0))</f>
        <v/>
      </c>
      <c r="U12" s="32">
        <f>IF('Employee Master'!$B12="","",IF($C12="Old",MIN(N('Employee Master'!$Z12),'Tax Rates'!$C$35),0))</f>
        <v/>
      </c>
      <c r="V12" s="32">
        <f>IF('Employee Master'!$B12="","",IF($C12="Old",N('Employee Master'!$AA12),0))</f>
        <v/>
      </c>
      <c r="W12" s="32">
        <f>IF('Employee Master'!$B12="","",IF($C12="Old",N('Employee Master'!$AB12),0))</f>
        <v/>
      </c>
      <c r="X12" s="32">
        <f>IF('Employee Master'!$B12="","",MIN('Salary Structure'!$H12,$H12*IF($C12="Old",'Tax Rates'!$C$38,'Tax Rates'!$C$37)))</f>
        <v/>
      </c>
      <c r="Y12" s="32">
        <f>IF('Employee Master'!$B12="","",$T12+$U12+$V12+$W12+$X12)</f>
        <v/>
      </c>
      <c r="Z12" s="38">
        <f>IF('Employee Master'!$B12="","",ROUND(MAX(0,$S12-$Y12)/10,0)*10)</f>
        <v/>
      </c>
      <c r="AA12" s="32">
        <f>IF('Employee Master'!$B12="","",ROUND(IF($C12="Old",MAX(0,$Z12-IFERROR(INDEX('Tax Rates'!$C$16:$C$18,MATCH($D12,'Tax Rates'!$B$16:$B$18,0)),'Tax Rates'!$C$16))*'Tax Rates'!$C$22+MAX(0,$Z12-'Tax Rates'!$C$20)*('Tax Rates'!$C$23-'Tax Rates'!$C$22)+MAX(0,$Z12-'Tax Rates'!$C$21)*('Tax Rates'!$C$24-'Tax Rates'!$C$23),SUMPRODUCT(('Tax Rates'!$B$6:$B$12&lt;$Z12)*($Z12-'Tax Rates'!$B$6:$B$12)*'Tax Rates'!$E$6:$E$12)),2))</f>
        <v/>
      </c>
      <c r="AB12" s="32">
        <f>IF('Employee Master'!$B12="","",IF($C12="Old",IF($Z12&lt;='Tax Rates'!$C$31,MIN($AA12,'Tax Rates'!$C$32),0),IF($Z12&lt;='Tax Rates'!$C$29,MIN($AA12,'Tax Rates'!$C$30),MAX(0,$AA12-MAX(0,$Z12-'Tax Rates'!$C$29)))))</f>
        <v/>
      </c>
      <c r="AC12" s="32">
        <f>IF('Employee Master'!$B12="","",$AA12-$AB12)</f>
        <v/>
      </c>
      <c r="AD12" s="32">
        <f>IF('Employee Master'!$B12="","",IFERROR(LOOKUP($Z12-1,'Tax Rates'!$B$43:$B$47,'Tax Rates'!$B$43:$B$47),0))</f>
        <v/>
      </c>
      <c r="AE12" s="32">
        <f>IF('Employee Master'!$B12="","",IF($C12="Old",MAX(0,$AD12-IFERROR(INDEX('Tax Rates'!$C$16:$C$18,MATCH($D12,'Tax Rates'!$B$16:$B$18,0)),'Tax Rates'!$C$16))*'Tax Rates'!$C$22+MAX(0,$AD12-'Tax Rates'!$C$20)*('Tax Rates'!$C$23-'Tax Rates'!$C$22)+MAX(0,$AD12-'Tax Rates'!$C$21)*('Tax Rates'!$C$24-'Tax Rates'!$C$23),SUMPRODUCT(('Tax Rates'!$B$6:$B$12&lt;$AD12)*($AD12-'Tax Rates'!$B$6:$B$12)*'Tax Rates'!$E$6:$E$12)))</f>
        <v/>
      </c>
      <c r="AF12" s="32">
        <f>IF('Employee Master'!$B12="","",IF($C12="Old",IF($AD12&lt;='Tax Rates'!$C$31,MIN($AE12,'Tax Rates'!$C$32),0),IF($AD12&lt;='Tax Rates'!$C$29,MIN($AE12,'Tax Rates'!$C$30),MAX(0,$AE12-MAX(0,$AD12-'Tax Rates'!$C$29)))))</f>
        <v/>
      </c>
      <c r="AG12" s="32">
        <f>IF('Employee Master'!$B12="","",$AE12-$AF12)</f>
        <v/>
      </c>
      <c r="AH12" s="16">
        <f>IF('Employee Master'!$B12="","",IFERROR(LOOKUP($AD12-1,'Tax Rates'!$B$43:$B$47,IF($C12="Old",'Tax Rates'!$D$43:$D$47,'Tax Rates'!$C$43:$C$47)),0))</f>
        <v/>
      </c>
      <c r="AI12" s="32">
        <f>IF('Employee Master'!$B12="","",$AG12*(1+$AH12))</f>
        <v/>
      </c>
      <c r="AJ12" s="16">
        <f>IF('Employee Master'!$B12="","",IFERROR(LOOKUP($Z12-1,'Tax Rates'!$B$43:$B$47,IF($C12="Old",'Tax Rates'!$D$43:$D$47,'Tax Rates'!$C$43:$C$47)),0))</f>
        <v/>
      </c>
      <c r="AK12" s="32">
        <f>IF('Employee Master'!$B12="","",$AC12*$AJ12)</f>
        <v/>
      </c>
      <c r="AL12" s="32">
        <f>IF('Employee Master'!$B12="","",IF($AJ12=0,0,MAX(0,($AC12+$AK12)-($AI12+($Z12-$AD12)))))</f>
        <v/>
      </c>
      <c r="AM12" s="32">
        <f>IF('Employee Master'!$B12="","",$AC12+$AK12-$AL12)</f>
        <v/>
      </c>
      <c r="AN12" s="32">
        <f>IF('Employee Master'!$B12="","",$AM12*'Tax Rates'!$C$33)</f>
        <v/>
      </c>
      <c r="AO12" s="32">
        <f>IF('Employee Master'!$B12="","",ROUND($AM12+$AN12,0))</f>
        <v/>
      </c>
      <c r="AP12" s="31">
        <f>IF('Employee Master'!$B12="","",IF(LEN(TRIM('Employee Master'!$D12))&lt;&gt;10,"No",IF(ISNUMBER(VALUE(MID(TRIM('Employee Master'!$D12),6,4))),"Yes","No")))</f>
        <v/>
      </c>
      <c r="AQ12" s="32">
        <f>IF('Employee Master'!$B12="","",IF($AP12="Yes",0,ROUND($Z12*0.2,0)))</f>
        <v/>
      </c>
      <c r="AR12" s="38">
        <f>IF('Employee Master'!$B12="","",MAX($AO12,$AQ12))</f>
        <v/>
      </c>
      <c r="AS12" s="32">
        <f>IF('Employee Master'!$B12="","",N('Employee Master'!$AF12))</f>
        <v/>
      </c>
      <c r="AT12" s="32">
        <f>IF('Employee Master'!$B12="","",N('Employee Master'!$AD12))</f>
        <v/>
      </c>
      <c r="AU12" s="32">
        <f>IF('Employee Master'!$B12="","",N('Employee Master'!$AE12))</f>
        <v/>
      </c>
      <c r="AV12" s="32">
        <f>IF('Employee Master'!$B12="","",MAX(0,$AR12-$AS12-$AT12-$AU12))</f>
        <v/>
      </c>
      <c r="AW12" s="39">
        <f>IF('Employee Master'!$B12="","",IF(N('Employee Master'!$AG12)=0,12,N('Employee Master'!$AG12)))</f>
        <v/>
      </c>
      <c r="AX12" s="38">
        <f>IF('Employee Master'!$B12="","",ROUND($AV12/$AW12,0))</f>
        <v/>
      </c>
    </row>
    <row r="13">
      <c r="A13" s="34">
        <f>IF('Employee Master'!$B13="","",'Employee Master'!$B13)</f>
        <v/>
      </c>
      <c r="B13" s="34">
        <f>IF('Employee Master'!$B13="","",'Employee Master'!$C13)</f>
        <v/>
      </c>
      <c r="C13" s="34">
        <f>IF('Employee Master'!$B13="","",IF('Employee Master'!$I13="","New",'Employee Master'!$I13))</f>
        <v/>
      </c>
      <c r="D13" s="34">
        <f>IF('Employee Master'!$B13="","",IF('Employee Master'!$J13="","Below 60",'Employee Master'!$J13))</f>
        <v/>
      </c>
      <c r="E13" s="35">
        <f>IF('Employee Master'!$B13="","",'Salary Structure'!$N13)</f>
        <v/>
      </c>
      <c r="F13" s="35">
        <f>IF('Employee Master'!$B13="","",'Salary Structure'!$U13)</f>
        <v/>
      </c>
      <c r="G13" s="35">
        <f>IF('Employee Master'!$B13="","",$E13+$F13)</f>
        <v/>
      </c>
      <c r="H13" s="35">
        <f>IF('Employee Master'!$B13="","",'Salary Structure'!$D13)</f>
        <v/>
      </c>
      <c r="I13" s="35">
        <f>IF('Employee Master'!$B13="","",'Salary Structure'!$E13)</f>
        <v/>
      </c>
      <c r="J13" s="35">
        <f>IF('Employee Master'!$B13="","",N('Employee Master'!$Q13)*12)</f>
        <v/>
      </c>
      <c r="K13" s="35">
        <f>IF('Employee Master'!$B13="","",IF(AND($C13="Old",$J13&gt;0,$I13&gt;0),MAX(0,MIN($I13,$J13-0.1*$H13,IF('Employee Master'!$P13="Yes",0.5,0.4)*$H13)),0))</f>
        <v/>
      </c>
      <c r="L13" s="35">
        <f>IF('Employee Master'!$B13="","",IF($C13="Old",N('Employee Master'!$V13),0))</f>
        <v/>
      </c>
      <c r="M13" s="35">
        <f>IF('Employee Master'!$B13="","",IF($C13="Old",'Tax Rates'!$C$28,'Tax Rates'!$C$27))</f>
        <v/>
      </c>
      <c r="N13" s="35">
        <f>IF('Employee Master'!$B13="","",IF($C13="Old",'Salary Structure'!$T13,0))</f>
        <v/>
      </c>
      <c r="O13" s="35">
        <f>IF('Employee Master'!$B13="","",$G13-$K13-$L13-$M13-$N13)</f>
        <v/>
      </c>
      <c r="P13" s="35">
        <f>IF('Employee Master'!$B13="","",N('Employee Master'!$AC13))</f>
        <v/>
      </c>
      <c r="Q13" s="35">
        <f>IF('Employee Master'!$B13="","",N('Employee Master'!$W13))</f>
        <v/>
      </c>
      <c r="R13" s="35">
        <f>IF('Employee Master'!$B13="","",IF($C13="Old",MIN(N('Employee Master'!$X13),'Tax Rates'!$C$36),0))</f>
        <v/>
      </c>
      <c r="S13" s="35">
        <f>IF('Employee Master'!$B13="","",MAX(0,$O13+$P13+$Q13-$R13))</f>
        <v/>
      </c>
      <c r="T13" s="35">
        <f>IF('Employee Master'!$B13="","",IF($C13="Old",MIN(N('Employee Master'!$Y13),'Tax Rates'!$C$34),0))</f>
        <v/>
      </c>
      <c r="U13" s="35">
        <f>IF('Employee Master'!$B13="","",IF($C13="Old",MIN(N('Employee Master'!$Z13),'Tax Rates'!$C$35),0))</f>
        <v/>
      </c>
      <c r="V13" s="35">
        <f>IF('Employee Master'!$B13="","",IF($C13="Old",N('Employee Master'!$AA13),0))</f>
        <v/>
      </c>
      <c r="W13" s="35">
        <f>IF('Employee Master'!$B13="","",IF($C13="Old",N('Employee Master'!$AB13),0))</f>
        <v/>
      </c>
      <c r="X13" s="35">
        <f>IF('Employee Master'!$B13="","",MIN('Salary Structure'!$H13,$H13*IF($C13="Old",'Tax Rates'!$C$38,'Tax Rates'!$C$37)))</f>
        <v/>
      </c>
      <c r="Y13" s="35">
        <f>IF('Employee Master'!$B13="","",$T13+$U13+$V13+$W13+$X13)</f>
        <v/>
      </c>
      <c r="Z13" s="38">
        <f>IF('Employee Master'!$B13="","",ROUND(MAX(0,$S13-$Y13)/10,0)*10)</f>
        <v/>
      </c>
      <c r="AA13" s="35">
        <f>IF('Employee Master'!$B13="","",ROUND(IF($C13="Old",MAX(0,$Z13-IFERROR(INDEX('Tax Rates'!$C$16:$C$18,MATCH($D13,'Tax Rates'!$B$16:$B$18,0)),'Tax Rates'!$C$16))*'Tax Rates'!$C$22+MAX(0,$Z13-'Tax Rates'!$C$20)*('Tax Rates'!$C$23-'Tax Rates'!$C$22)+MAX(0,$Z13-'Tax Rates'!$C$21)*('Tax Rates'!$C$24-'Tax Rates'!$C$23),SUMPRODUCT(('Tax Rates'!$B$6:$B$12&lt;$Z13)*($Z13-'Tax Rates'!$B$6:$B$12)*'Tax Rates'!$E$6:$E$12)),2))</f>
        <v/>
      </c>
      <c r="AB13" s="35">
        <f>IF('Employee Master'!$B13="","",IF($C13="Old",IF($Z13&lt;='Tax Rates'!$C$31,MIN($AA13,'Tax Rates'!$C$32),0),IF($Z13&lt;='Tax Rates'!$C$29,MIN($AA13,'Tax Rates'!$C$30),MAX(0,$AA13-MAX(0,$Z13-'Tax Rates'!$C$29)))))</f>
        <v/>
      </c>
      <c r="AC13" s="35">
        <f>IF('Employee Master'!$B13="","",$AA13-$AB13)</f>
        <v/>
      </c>
      <c r="AD13" s="35">
        <f>IF('Employee Master'!$B13="","",IFERROR(LOOKUP($Z13-1,'Tax Rates'!$B$43:$B$47,'Tax Rates'!$B$43:$B$47),0))</f>
        <v/>
      </c>
      <c r="AE13" s="35">
        <f>IF('Employee Master'!$B13="","",IF($C13="Old",MAX(0,$AD13-IFERROR(INDEX('Tax Rates'!$C$16:$C$18,MATCH($D13,'Tax Rates'!$B$16:$B$18,0)),'Tax Rates'!$C$16))*'Tax Rates'!$C$22+MAX(0,$AD13-'Tax Rates'!$C$20)*('Tax Rates'!$C$23-'Tax Rates'!$C$22)+MAX(0,$AD13-'Tax Rates'!$C$21)*('Tax Rates'!$C$24-'Tax Rates'!$C$23),SUMPRODUCT(('Tax Rates'!$B$6:$B$12&lt;$AD13)*($AD13-'Tax Rates'!$B$6:$B$12)*'Tax Rates'!$E$6:$E$12)))</f>
        <v/>
      </c>
      <c r="AF13" s="35">
        <f>IF('Employee Master'!$B13="","",IF($C13="Old",IF($AD13&lt;='Tax Rates'!$C$31,MIN($AE13,'Tax Rates'!$C$32),0),IF($AD13&lt;='Tax Rates'!$C$29,MIN($AE13,'Tax Rates'!$C$30),MAX(0,$AE13-MAX(0,$AD13-'Tax Rates'!$C$29)))))</f>
        <v/>
      </c>
      <c r="AG13" s="35">
        <f>IF('Employee Master'!$B13="","",$AE13-$AF13)</f>
        <v/>
      </c>
      <c r="AH13" s="40">
        <f>IF('Employee Master'!$B13="","",IFERROR(LOOKUP($AD13-1,'Tax Rates'!$B$43:$B$47,IF($C13="Old",'Tax Rates'!$D$43:$D$47,'Tax Rates'!$C$43:$C$47)),0))</f>
        <v/>
      </c>
      <c r="AI13" s="35">
        <f>IF('Employee Master'!$B13="","",$AG13*(1+$AH13))</f>
        <v/>
      </c>
      <c r="AJ13" s="40">
        <f>IF('Employee Master'!$B13="","",IFERROR(LOOKUP($Z13-1,'Tax Rates'!$B$43:$B$47,IF($C13="Old",'Tax Rates'!$D$43:$D$47,'Tax Rates'!$C$43:$C$47)),0))</f>
        <v/>
      </c>
      <c r="AK13" s="35">
        <f>IF('Employee Master'!$B13="","",$AC13*$AJ13)</f>
        <v/>
      </c>
      <c r="AL13" s="35">
        <f>IF('Employee Master'!$B13="","",IF($AJ13=0,0,MAX(0,($AC13+$AK13)-($AI13+($Z13-$AD13)))))</f>
        <v/>
      </c>
      <c r="AM13" s="35">
        <f>IF('Employee Master'!$B13="","",$AC13+$AK13-$AL13)</f>
        <v/>
      </c>
      <c r="AN13" s="35">
        <f>IF('Employee Master'!$B13="","",$AM13*'Tax Rates'!$C$33)</f>
        <v/>
      </c>
      <c r="AO13" s="35">
        <f>IF('Employee Master'!$B13="","",ROUND($AM13+$AN13,0))</f>
        <v/>
      </c>
      <c r="AP13" s="34">
        <f>IF('Employee Master'!$B13="","",IF(LEN(TRIM('Employee Master'!$D13))&lt;&gt;10,"No",IF(ISNUMBER(VALUE(MID(TRIM('Employee Master'!$D13),6,4))),"Yes","No")))</f>
        <v/>
      </c>
      <c r="AQ13" s="35">
        <f>IF('Employee Master'!$B13="","",IF($AP13="Yes",0,ROUND($Z13*0.2,0)))</f>
        <v/>
      </c>
      <c r="AR13" s="38">
        <f>IF('Employee Master'!$B13="","",MAX($AO13,$AQ13))</f>
        <v/>
      </c>
      <c r="AS13" s="35">
        <f>IF('Employee Master'!$B13="","",N('Employee Master'!$AF13))</f>
        <v/>
      </c>
      <c r="AT13" s="35">
        <f>IF('Employee Master'!$B13="","",N('Employee Master'!$AD13))</f>
        <v/>
      </c>
      <c r="AU13" s="35">
        <f>IF('Employee Master'!$B13="","",N('Employee Master'!$AE13))</f>
        <v/>
      </c>
      <c r="AV13" s="35">
        <f>IF('Employee Master'!$B13="","",MAX(0,$AR13-$AS13-$AT13-$AU13))</f>
        <v/>
      </c>
      <c r="AW13" s="41">
        <f>IF('Employee Master'!$B13="","",IF(N('Employee Master'!$AG13)=0,12,N('Employee Master'!$AG13)))</f>
        <v/>
      </c>
      <c r="AX13" s="38">
        <f>IF('Employee Master'!$B13="","",ROUND($AV13/$AW13,0))</f>
        <v/>
      </c>
    </row>
    <row r="14">
      <c r="A14" s="31">
        <f>IF('Employee Master'!$B14="","",'Employee Master'!$B14)</f>
        <v/>
      </c>
      <c r="B14" s="31">
        <f>IF('Employee Master'!$B14="","",'Employee Master'!$C14)</f>
        <v/>
      </c>
      <c r="C14" s="31">
        <f>IF('Employee Master'!$B14="","",IF('Employee Master'!$I14="","New",'Employee Master'!$I14))</f>
        <v/>
      </c>
      <c r="D14" s="31">
        <f>IF('Employee Master'!$B14="","",IF('Employee Master'!$J14="","Below 60",'Employee Master'!$J14))</f>
        <v/>
      </c>
      <c r="E14" s="32">
        <f>IF('Employee Master'!$B14="","",'Salary Structure'!$N14)</f>
        <v/>
      </c>
      <c r="F14" s="32">
        <f>IF('Employee Master'!$B14="","",'Salary Structure'!$U14)</f>
        <v/>
      </c>
      <c r="G14" s="32">
        <f>IF('Employee Master'!$B14="","",$E14+$F14)</f>
        <v/>
      </c>
      <c r="H14" s="32">
        <f>IF('Employee Master'!$B14="","",'Salary Structure'!$D14)</f>
        <v/>
      </c>
      <c r="I14" s="32">
        <f>IF('Employee Master'!$B14="","",'Salary Structure'!$E14)</f>
        <v/>
      </c>
      <c r="J14" s="32">
        <f>IF('Employee Master'!$B14="","",N('Employee Master'!$Q14)*12)</f>
        <v/>
      </c>
      <c r="K14" s="32">
        <f>IF('Employee Master'!$B14="","",IF(AND($C14="Old",$J14&gt;0,$I14&gt;0),MAX(0,MIN($I14,$J14-0.1*$H14,IF('Employee Master'!$P14="Yes",0.5,0.4)*$H14)),0))</f>
        <v/>
      </c>
      <c r="L14" s="32">
        <f>IF('Employee Master'!$B14="","",IF($C14="Old",N('Employee Master'!$V14),0))</f>
        <v/>
      </c>
      <c r="M14" s="32">
        <f>IF('Employee Master'!$B14="","",IF($C14="Old",'Tax Rates'!$C$28,'Tax Rates'!$C$27))</f>
        <v/>
      </c>
      <c r="N14" s="32">
        <f>IF('Employee Master'!$B14="","",IF($C14="Old",'Salary Structure'!$T14,0))</f>
        <v/>
      </c>
      <c r="O14" s="32">
        <f>IF('Employee Master'!$B14="","",$G14-$K14-$L14-$M14-$N14)</f>
        <v/>
      </c>
      <c r="P14" s="32">
        <f>IF('Employee Master'!$B14="","",N('Employee Master'!$AC14))</f>
        <v/>
      </c>
      <c r="Q14" s="32">
        <f>IF('Employee Master'!$B14="","",N('Employee Master'!$W14))</f>
        <v/>
      </c>
      <c r="R14" s="32">
        <f>IF('Employee Master'!$B14="","",IF($C14="Old",MIN(N('Employee Master'!$X14),'Tax Rates'!$C$36),0))</f>
        <v/>
      </c>
      <c r="S14" s="32">
        <f>IF('Employee Master'!$B14="","",MAX(0,$O14+$P14+$Q14-$R14))</f>
        <v/>
      </c>
      <c r="T14" s="32">
        <f>IF('Employee Master'!$B14="","",IF($C14="Old",MIN(N('Employee Master'!$Y14),'Tax Rates'!$C$34),0))</f>
        <v/>
      </c>
      <c r="U14" s="32">
        <f>IF('Employee Master'!$B14="","",IF($C14="Old",MIN(N('Employee Master'!$Z14),'Tax Rates'!$C$35),0))</f>
        <v/>
      </c>
      <c r="V14" s="32">
        <f>IF('Employee Master'!$B14="","",IF($C14="Old",N('Employee Master'!$AA14),0))</f>
        <v/>
      </c>
      <c r="W14" s="32">
        <f>IF('Employee Master'!$B14="","",IF($C14="Old",N('Employee Master'!$AB14),0))</f>
        <v/>
      </c>
      <c r="X14" s="32">
        <f>IF('Employee Master'!$B14="","",MIN('Salary Structure'!$H14,$H14*IF($C14="Old",'Tax Rates'!$C$38,'Tax Rates'!$C$37)))</f>
        <v/>
      </c>
      <c r="Y14" s="32">
        <f>IF('Employee Master'!$B14="","",$T14+$U14+$V14+$W14+$X14)</f>
        <v/>
      </c>
      <c r="Z14" s="38">
        <f>IF('Employee Master'!$B14="","",ROUND(MAX(0,$S14-$Y14)/10,0)*10)</f>
        <v/>
      </c>
      <c r="AA14" s="32">
        <f>IF('Employee Master'!$B14="","",ROUND(IF($C14="Old",MAX(0,$Z14-IFERROR(INDEX('Tax Rates'!$C$16:$C$18,MATCH($D14,'Tax Rates'!$B$16:$B$18,0)),'Tax Rates'!$C$16))*'Tax Rates'!$C$22+MAX(0,$Z14-'Tax Rates'!$C$20)*('Tax Rates'!$C$23-'Tax Rates'!$C$22)+MAX(0,$Z14-'Tax Rates'!$C$21)*('Tax Rates'!$C$24-'Tax Rates'!$C$23),SUMPRODUCT(('Tax Rates'!$B$6:$B$12&lt;$Z14)*($Z14-'Tax Rates'!$B$6:$B$12)*'Tax Rates'!$E$6:$E$12)),2))</f>
        <v/>
      </c>
      <c r="AB14" s="32">
        <f>IF('Employee Master'!$B14="","",IF($C14="Old",IF($Z14&lt;='Tax Rates'!$C$31,MIN($AA14,'Tax Rates'!$C$32),0),IF($Z14&lt;='Tax Rates'!$C$29,MIN($AA14,'Tax Rates'!$C$30),MAX(0,$AA14-MAX(0,$Z14-'Tax Rates'!$C$29)))))</f>
        <v/>
      </c>
      <c r="AC14" s="32">
        <f>IF('Employee Master'!$B14="","",$AA14-$AB14)</f>
        <v/>
      </c>
      <c r="AD14" s="32">
        <f>IF('Employee Master'!$B14="","",IFERROR(LOOKUP($Z14-1,'Tax Rates'!$B$43:$B$47,'Tax Rates'!$B$43:$B$47),0))</f>
        <v/>
      </c>
      <c r="AE14" s="32">
        <f>IF('Employee Master'!$B14="","",IF($C14="Old",MAX(0,$AD14-IFERROR(INDEX('Tax Rates'!$C$16:$C$18,MATCH($D14,'Tax Rates'!$B$16:$B$18,0)),'Tax Rates'!$C$16))*'Tax Rates'!$C$22+MAX(0,$AD14-'Tax Rates'!$C$20)*('Tax Rates'!$C$23-'Tax Rates'!$C$22)+MAX(0,$AD14-'Tax Rates'!$C$21)*('Tax Rates'!$C$24-'Tax Rates'!$C$23),SUMPRODUCT(('Tax Rates'!$B$6:$B$12&lt;$AD14)*($AD14-'Tax Rates'!$B$6:$B$12)*'Tax Rates'!$E$6:$E$12)))</f>
        <v/>
      </c>
      <c r="AF14" s="32">
        <f>IF('Employee Master'!$B14="","",IF($C14="Old",IF($AD14&lt;='Tax Rates'!$C$31,MIN($AE14,'Tax Rates'!$C$32),0),IF($AD14&lt;='Tax Rates'!$C$29,MIN($AE14,'Tax Rates'!$C$30),MAX(0,$AE14-MAX(0,$AD14-'Tax Rates'!$C$29)))))</f>
        <v/>
      </c>
      <c r="AG14" s="32">
        <f>IF('Employee Master'!$B14="","",$AE14-$AF14)</f>
        <v/>
      </c>
      <c r="AH14" s="16">
        <f>IF('Employee Master'!$B14="","",IFERROR(LOOKUP($AD14-1,'Tax Rates'!$B$43:$B$47,IF($C14="Old",'Tax Rates'!$D$43:$D$47,'Tax Rates'!$C$43:$C$47)),0))</f>
        <v/>
      </c>
      <c r="AI14" s="32">
        <f>IF('Employee Master'!$B14="","",$AG14*(1+$AH14))</f>
        <v/>
      </c>
      <c r="AJ14" s="16">
        <f>IF('Employee Master'!$B14="","",IFERROR(LOOKUP($Z14-1,'Tax Rates'!$B$43:$B$47,IF($C14="Old",'Tax Rates'!$D$43:$D$47,'Tax Rates'!$C$43:$C$47)),0))</f>
        <v/>
      </c>
      <c r="AK14" s="32">
        <f>IF('Employee Master'!$B14="","",$AC14*$AJ14)</f>
        <v/>
      </c>
      <c r="AL14" s="32">
        <f>IF('Employee Master'!$B14="","",IF($AJ14=0,0,MAX(0,($AC14+$AK14)-($AI14+($Z14-$AD14)))))</f>
        <v/>
      </c>
      <c r="AM14" s="32">
        <f>IF('Employee Master'!$B14="","",$AC14+$AK14-$AL14)</f>
        <v/>
      </c>
      <c r="AN14" s="32">
        <f>IF('Employee Master'!$B14="","",$AM14*'Tax Rates'!$C$33)</f>
        <v/>
      </c>
      <c r="AO14" s="32">
        <f>IF('Employee Master'!$B14="","",ROUND($AM14+$AN14,0))</f>
        <v/>
      </c>
      <c r="AP14" s="31">
        <f>IF('Employee Master'!$B14="","",IF(LEN(TRIM('Employee Master'!$D14))&lt;&gt;10,"No",IF(ISNUMBER(VALUE(MID(TRIM('Employee Master'!$D14),6,4))),"Yes","No")))</f>
        <v/>
      </c>
      <c r="AQ14" s="32">
        <f>IF('Employee Master'!$B14="","",IF($AP14="Yes",0,ROUND($Z14*0.2,0)))</f>
        <v/>
      </c>
      <c r="AR14" s="38">
        <f>IF('Employee Master'!$B14="","",MAX($AO14,$AQ14))</f>
        <v/>
      </c>
      <c r="AS14" s="32">
        <f>IF('Employee Master'!$B14="","",N('Employee Master'!$AF14))</f>
        <v/>
      </c>
      <c r="AT14" s="32">
        <f>IF('Employee Master'!$B14="","",N('Employee Master'!$AD14))</f>
        <v/>
      </c>
      <c r="AU14" s="32">
        <f>IF('Employee Master'!$B14="","",N('Employee Master'!$AE14))</f>
        <v/>
      </c>
      <c r="AV14" s="32">
        <f>IF('Employee Master'!$B14="","",MAX(0,$AR14-$AS14-$AT14-$AU14))</f>
        <v/>
      </c>
      <c r="AW14" s="39">
        <f>IF('Employee Master'!$B14="","",IF(N('Employee Master'!$AG14)=0,12,N('Employee Master'!$AG14)))</f>
        <v/>
      </c>
      <c r="AX14" s="38">
        <f>IF('Employee Master'!$B14="","",ROUND($AV14/$AW14,0))</f>
        <v/>
      </c>
    </row>
    <row r="15">
      <c r="A15" s="34">
        <f>IF('Employee Master'!$B15="","",'Employee Master'!$B15)</f>
        <v/>
      </c>
      <c r="B15" s="34">
        <f>IF('Employee Master'!$B15="","",'Employee Master'!$C15)</f>
        <v/>
      </c>
      <c r="C15" s="34">
        <f>IF('Employee Master'!$B15="","",IF('Employee Master'!$I15="","New",'Employee Master'!$I15))</f>
        <v/>
      </c>
      <c r="D15" s="34">
        <f>IF('Employee Master'!$B15="","",IF('Employee Master'!$J15="","Below 60",'Employee Master'!$J15))</f>
        <v/>
      </c>
      <c r="E15" s="35">
        <f>IF('Employee Master'!$B15="","",'Salary Structure'!$N15)</f>
        <v/>
      </c>
      <c r="F15" s="35">
        <f>IF('Employee Master'!$B15="","",'Salary Structure'!$U15)</f>
        <v/>
      </c>
      <c r="G15" s="35">
        <f>IF('Employee Master'!$B15="","",$E15+$F15)</f>
        <v/>
      </c>
      <c r="H15" s="35">
        <f>IF('Employee Master'!$B15="","",'Salary Structure'!$D15)</f>
        <v/>
      </c>
      <c r="I15" s="35">
        <f>IF('Employee Master'!$B15="","",'Salary Structure'!$E15)</f>
        <v/>
      </c>
      <c r="J15" s="35">
        <f>IF('Employee Master'!$B15="","",N('Employee Master'!$Q15)*12)</f>
        <v/>
      </c>
      <c r="K15" s="35">
        <f>IF('Employee Master'!$B15="","",IF(AND($C15="Old",$J15&gt;0,$I15&gt;0),MAX(0,MIN($I15,$J15-0.1*$H15,IF('Employee Master'!$P15="Yes",0.5,0.4)*$H15)),0))</f>
        <v/>
      </c>
      <c r="L15" s="35">
        <f>IF('Employee Master'!$B15="","",IF($C15="Old",N('Employee Master'!$V15),0))</f>
        <v/>
      </c>
      <c r="M15" s="35">
        <f>IF('Employee Master'!$B15="","",IF($C15="Old",'Tax Rates'!$C$28,'Tax Rates'!$C$27))</f>
        <v/>
      </c>
      <c r="N15" s="35">
        <f>IF('Employee Master'!$B15="","",IF($C15="Old",'Salary Structure'!$T15,0))</f>
        <v/>
      </c>
      <c r="O15" s="35">
        <f>IF('Employee Master'!$B15="","",$G15-$K15-$L15-$M15-$N15)</f>
        <v/>
      </c>
      <c r="P15" s="35">
        <f>IF('Employee Master'!$B15="","",N('Employee Master'!$AC15))</f>
        <v/>
      </c>
      <c r="Q15" s="35">
        <f>IF('Employee Master'!$B15="","",N('Employee Master'!$W15))</f>
        <v/>
      </c>
      <c r="R15" s="35">
        <f>IF('Employee Master'!$B15="","",IF($C15="Old",MIN(N('Employee Master'!$X15),'Tax Rates'!$C$36),0))</f>
        <v/>
      </c>
      <c r="S15" s="35">
        <f>IF('Employee Master'!$B15="","",MAX(0,$O15+$P15+$Q15-$R15))</f>
        <v/>
      </c>
      <c r="T15" s="35">
        <f>IF('Employee Master'!$B15="","",IF($C15="Old",MIN(N('Employee Master'!$Y15),'Tax Rates'!$C$34),0))</f>
        <v/>
      </c>
      <c r="U15" s="35">
        <f>IF('Employee Master'!$B15="","",IF($C15="Old",MIN(N('Employee Master'!$Z15),'Tax Rates'!$C$35),0))</f>
        <v/>
      </c>
      <c r="V15" s="35">
        <f>IF('Employee Master'!$B15="","",IF($C15="Old",N('Employee Master'!$AA15),0))</f>
        <v/>
      </c>
      <c r="W15" s="35">
        <f>IF('Employee Master'!$B15="","",IF($C15="Old",N('Employee Master'!$AB15),0))</f>
        <v/>
      </c>
      <c r="X15" s="35">
        <f>IF('Employee Master'!$B15="","",MIN('Salary Structure'!$H15,$H15*IF($C15="Old",'Tax Rates'!$C$38,'Tax Rates'!$C$37)))</f>
        <v/>
      </c>
      <c r="Y15" s="35">
        <f>IF('Employee Master'!$B15="","",$T15+$U15+$V15+$W15+$X15)</f>
        <v/>
      </c>
      <c r="Z15" s="38">
        <f>IF('Employee Master'!$B15="","",ROUND(MAX(0,$S15-$Y15)/10,0)*10)</f>
        <v/>
      </c>
      <c r="AA15" s="35">
        <f>IF('Employee Master'!$B15="","",ROUND(IF($C15="Old",MAX(0,$Z15-IFERROR(INDEX('Tax Rates'!$C$16:$C$18,MATCH($D15,'Tax Rates'!$B$16:$B$18,0)),'Tax Rates'!$C$16))*'Tax Rates'!$C$22+MAX(0,$Z15-'Tax Rates'!$C$20)*('Tax Rates'!$C$23-'Tax Rates'!$C$22)+MAX(0,$Z15-'Tax Rates'!$C$21)*('Tax Rates'!$C$24-'Tax Rates'!$C$23),SUMPRODUCT(('Tax Rates'!$B$6:$B$12&lt;$Z15)*($Z15-'Tax Rates'!$B$6:$B$12)*'Tax Rates'!$E$6:$E$12)),2))</f>
        <v/>
      </c>
      <c r="AB15" s="35">
        <f>IF('Employee Master'!$B15="","",IF($C15="Old",IF($Z15&lt;='Tax Rates'!$C$31,MIN($AA15,'Tax Rates'!$C$32),0),IF($Z15&lt;='Tax Rates'!$C$29,MIN($AA15,'Tax Rates'!$C$30),MAX(0,$AA15-MAX(0,$Z15-'Tax Rates'!$C$29)))))</f>
        <v/>
      </c>
      <c r="AC15" s="35">
        <f>IF('Employee Master'!$B15="","",$AA15-$AB15)</f>
        <v/>
      </c>
      <c r="AD15" s="35">
        <f>IF('Employee Master'!$B15="","",IFERROR(LOOKUP($Z15-1,'Tax Rates'!$B$43:$B$47,'Tax Rates'!$B$43:$B$47),0))</f>
        <v/>
      </c>
      <c r="AE15" s="35">
        <f>IF('Employee Master'!$B15="","",IF($C15="Old",MAX(0,$AD15-IFERROR(INDEX('Tax Rates'!$C$16:$C$18,MATCH($D15,'Tax Rates'!$B$16:$B$18,0)),'Tax Rates'!$C$16))*'Tax Rates'!$C$22+MAX(0,$AD15-'Tax Rates'!$C$20)*('Tax Rates'!$C$23-'Tax Rates'!$C$22)+MAX(0,$AD15-'Tax Rates'!$C$21)*('Tax Rates'!$C$24-'Tax Rates'!$C$23),SUMPRODUCT(('Tax Rates'!$B$6:$B$12&lt;$AD15)*($AD15-'Tax Rates'!$B$6:$B$12)*'Tax Rates'!$E$6:$E$12)))</f>
        <v/>
      </c>
      <c r="AF15" s="35">
        <f>IF('Employee Master'!$B15="","",IF($C15="Old",IF($AD15&lt;='Tax Rates'!$C$31,MIN($AE15,'Tax Rates'!$C$32),0),IF($AD15&lt;='Tax Rates'!$C$29,MIN($AE15,'Tax Rates'!$C$30),MAX(0,$AE15-MAX(0,$AD15-'Tax Rates'!$C$29)))))</f>
        <v/>
      </c>
      <c r="AG15" s="35">
        <f>IF('Employee Master'!$B15="","",$AE15-$AF15)</f>
        <v/>
      </c>
      <c r="AH15" s="40">
        <f>IF('Employee Master'!$B15="","",IFERROR(LOOKUP($AD15-1,'Tax Rates'!$B$43:$B$47,IF($C15="Old",'Tax Rates'!$D$43:$D$47,'Tax Rates'!$C$43:$C$47)),0))</f>
        <v/>
      </c>
      <c r="AI15" s="35">
        <f>IF('Employee Master'!$B15="","",$AG15*(1+$AH15))</f>
        <v/>
      </c>
      <c r="AJ15" s="40">
        <f>IF('Employee Master'!$B15="","",IFERROR(LOOKUP($Z15-1,'Tax Rates'!$B$43:$B$47,IF($C15="Old",'Tax Rates'!$D$43:$D$47,'Tax Rates'!$C$43:$C$47)),0))</f>
        <v/>
      </c>
      <c r="AK15" s="35">
        <f>IF('Employee Master'!$B15="","",$AC15*$AJ15)</f>
        <v/>
      </c>
      <c r="AL15" s="35">
        <f>IF('Employee Master'!$B15="","",IF($AJ15=0,0,MAX(0,($AC15+$AK15)-($AI15+($Z15-$AD15)))))</f>
        <v/>
      </c>
      <c r="AM15" s="35">
        <f>IF('Employee Master'!$B15="","",$AC15+$AK15-$AL15)</f>
        <v/>
      </c>
      <c r="AN15" s="35">
        <f>IF('Employee Master'!$B15="","",$AM15*'Tax Rates'!$C$33)</f>
        <v/>
      </c>
      <c r="AO15" s="35">
        <f>IF('Employee Master'!$B15="","",ROUND($AM15+$AN15,0))</f>
        <v/>
      </c>
      <c r="AP15" s="34">
        <f>IF('Employee Master'!$B15="","",IF(LEN(TRIM('Employee Master'!$D15))&lt;&gt;10,"No",IF(ISNUMBER(VALUE(MID(TRIM('Employee Master'!$D15),6,4))),"Yes","No")))</f>
        <v/>
      </c>
      <c r="AQ15" s="35">
        <f>IF('Employee Master'!$B15="","",IF($AP15="Yes",0,ROUND($Z15*0.2,0)))</f>
        <v/>
      </c>
      <c r="AR15" s="38">
        <f>IF('Employee Master'!$B15="","",MAX($AO15,$AQ15))</f>
        <v/>
      </c>
      <c r="AS15" s="35">
        <f>IF('Employee Master'!$B15="","",N('Employee Master'!$AF15))</f>
        <v/>
      </c>
      <c r="AT15" s="35">
        <f>IF('Employee Master'!$B15="","",N('Employee Master'!$AD15))</f>
        <v/>
      </c>
      <c r="AU15" s="35">
        <f>IF('Employee Master'!$B15="","",N('Employee Master'!$AE15))</f>
        <v/>
      </c>
      <c r="AV15" s="35">
        <f>IF('Employee Master'!$B15="","",MAX(0,$AR15-$AS15-$AT15-$AU15))</f>
        <v/>
      </c>
      <c r="AW15" s="41">
        <f>IF('Employee Master'!$B15="","",IF(N('Employee Master'!$AG15)=0,12,N('Employee Master'!$AG15)))</f>
        <v/>
      </c>
      <c r="AX15" s="38">
        <f>IF('Employee Master'!$B15="","",ROUND($AV15/$AW15,0))</f>
        <v/>
      </c>
    </row>
    <row r="16">
      <c r="A16" s="31">
        <f>IF('Employee Master'!$B16="","",'Employee Master'!$B16)</f>
        <v/>
      </c>
      <c r="B16" s="31">
        <f>IF('Employee Master'!$B16="","",'Employee Master'!$C16)</f>
        <v/>
      </c>
      <c r="C16" s="31">
        <f>IF('Employee Master'!$B16="","",IF('Employee Master'!$I16="","New",'Employee Master'!$I16))</f>
        <v/>
      </c>
      <c r="D16" s="31">
        <f>IF('Employee Master'!$B16="","",IF('Employee Master'!$J16="","Below 60",'Employee Master'!$J16))</f>
        <v/>
      </c>
      <c r="E16" s="32">
        <f>IF('Employee Master'!$B16="","",'Salary Structure'!$N16)</f>
        <v/>
      </c>
      <c r="F16" s="32">
        <f>IF('Employee Master'!$B16="","",'Salary Structure'!$U16)</f>
        <v/>
      </c>
      <c r="G16" s="32">
        <f>IF('Employee Master'!$B16="","",$E16+$F16)</f>
        <v/>
      </c>
      <c r="H16" s="32">
        <f>IF('Employee Master'!$B16="","",'Salary Structure'!$D16)</f>
        <v/>
      </c>
      <c r="I16" s="32">
        <f>IF('Employee Master'!$B16="","",'Salary Structure'!$E16)</f>
        <v/>
      </c>
      <c r="J16" s="32">
        <f>IF('Employee Master'!$B16="","",N('Employee Master'!$Q16)*12)</f>
        <v/>
      </c>
      <c r="K16" s="32">
        <f>IF('Employee Master'!$B16="","",IF(AND($C16="Old",$J16&gt;0,$I16&gt;0),MAX(0,MIN($I16,$J16-0.1*$H16,IF('Employee Master'!$P16="Yes",0.5,0.4)*$H16)),0))</f>
        <v/>
      </c>
      <c r="L16" s="32">
        <f>IF('Employee Master'!$B16="","",IF($C16="Old",N('Employee Master'!$V16),0))</f>
        <v/>
      </c>
      <c r="M16" s="32">
        <f>IF('Employee Master'!$B16="","",IF($C16="Old",'Tax Rates'!$C$28,'Tax Rates'!$C$27))</f>
        <v/>
      </c>
      <c r="N16" s="32">
        <f>IF('Employee Master'!$B16="","",IF($C16="Old",'Salary Structure'!$T16,0))</f>
        <v/>
      </c>
      <c r="O16" s="32">
        <f>IF('Employee Master'!$B16="","",$G16-$K16-$L16-$M16-$N16)</f>
        <v/>
      </c>
      <c r="P16" s="32">
        <f>IF('Employee Master'!$B16="","",N('Employee Master'!$AC16))</f>
        <v/>
      </c>
      <c r="Q16" s="32">
        <f>IF('Employee Master'!$B16="","",N('Employee Master'!$W16))</f>
        <v/>
      </c>
      <c r="R16" s="32">
        <f>IF('Employee Master'!$B16="","",IF($C16="Old",MIN(N('Employee Master'!$X16),'Tax Rates'!$C$36),0))</f>
        <v/>
      </c>
      <c r="S16" s="32">
        <f>IF('Employee Master'!$B16="","",MAX(0,$O16+$P16+$Q16-$R16))</f>
        <v/>
      </c>
      <c r="T16" s="32">
        <f>IF('Employee Master'!$B16="","",IF($C16="Old",MIN(N('Employee Master'!$Y16),'Tax Rates'!$C$34),0))</f>
        <v/>
      </c>
      <c r="U16" s="32">
        <f>IF('Employee Master'!$B16="","",IF($C16="Old",MIN(N('Employee Master'!$Z16),'Tax Rates'!$C$35),0))</f>
        <v/>
      </c>
      <c r="V16" s="32">
        <f>IF('Employee Master'!$B16="","",IF($C16="Old",N('Employee Master'!$AA16),0))</f>
        <v/>
      </c>
      <c r="W16" s="32">
        <f>IF('Employee Master'!$B16="","",IF($C16="Old",N('Employee Master'!$AB16),0))</f>
        <v/>
      </c>
      <c r="X16" s="32">
        <f>IF('Employee Master'!$B16="","",MIN('Salary Structure'!$H16,$H16*IF($C16="Old",'Tax Rates'!$C$38,'Tax Rates'!$C$37)))</f>
        <v/>
      </c>
      <c r="Y16" s="32">
        <f>IF('Employee Master'!$B16="","",$T16+$U16+$V16+$W16+$X16)</f>
        <v/>
      </c>
      <c r="Z16" s="38">
        <f>IF('Employee Master'!$B16="","",ROUND(MAX(0,$S16-$Y16)/10,0)*10)</f>
        <v/>
      </c>
      <c r="AA16" s="32">
        <f>IF('Employee Master'!$B16="","",ROUND(IF($C16="Old",MAX(0,$Z16-IFERROR(INDEX('Tax Rates'!$C$16:$C$18,MATCH($D16,'Tax Rates'!$B$16:$B$18,0)),'Tax Rates'!$C$16))*'Tax Rates'!$C$22+MAX(0,$Z16-'Tax Rates'!$C$20)*('Tax Rates'!$C$23-'Tax Rates'!$C$22)+MAX(0,$Z16-'Tax Rates'!$C$21)*('Tax Rates'!$C$24-'Tax Rates'!$C$23),SUMPRODUCT(('Tax Rates'!$B$6:$B$12&lt;$Z16)*($Z16-'Tax Rates'!$B$6:$B$12)*'Tax Rates'!$E$6:$E$12)),2))</f>
        <v/>
      </c>
      <c r="AB16" s="32">
        <f>IF('Employee Master'!$B16="","",IF($C16="Old",IF($Z16&lt;='Tax Rates'!$C$31,MIN($AA16,'Tax Rates'!$C$32),0),IF($Z16&lt;='Tax Rates'!$C$29,MIN($AA16,'Tax Rates'!$C$30),MAX(0,$AA16-MAX(0,$Z16-'Tax Rates'!$C$29)))))</f>
        <v/>
      </c>
      <c r="AC16" s="32">
        <f>IF('Employee Master'!$B16="","",$AA16-$AB16)</f>
        <v/>
      </c>
      <c r="AD16" s="32">
        <f>IF('Employee Master'!$B16="","",IFERROR(LOOKUP($Z16-1,'Tax Rates'!$B$43:$B$47,'Tax Rates'!$B$43:$B$47),0))</f>
        <v/>
      </c>
      <c r="AE16" s="32">
        <f>IF('Employee Master'!$B16="","",IF($C16="Old",MAX(0,$AD16-IFERROR(INDEX('Tax Rates'!$C$16:$C$18,MATCH($D16,'Tax Rates'!$B$16:$B$18,0)),'Tax Rates'!$C$16))*'Tax Rates'!$C$22+MAX(0,$AD16-'Tax Rates'!$C$20)*('Tax Rates'!$C$23-'Tax Rates'!$C$22)+MAX(0,$AD16-'Tax Rates'!$C$21)*('Tax Rates'!$C$24-'Tax Rates'!$C$23),SUMPRODUCT(('Tax Rates'!$B$6:$B$12&lt;$AD16)*($AD16-'Tax Rates'!$B$6:$B$12)*'Tax Rates'!$E$6:$E$12)))</f>
        <v/>
      </c>
      <c r="AF16" s="32">
        <f>IF('Employee Master'!$B16="","",IF($C16="Old",IF($AD16&lt;='Tax Rates'!$C$31,MIN($AE16,'Tax Rates'!$C$32),0),IF($AD16&lt;='Tax Rates'!$C$29,MIN($AE16,'Tax Rates'!$C$30),MAX(0,$AE16-MAX(0,$AD16-'Tax Rates'!$C$29)))))</f>
        <v/>
      </c>
      <c r="AG16" s="32">
        <f>IF('Employee Master'!$B16="","",$AE16-$AF16)</f>
        <v/>
      </c>
      <c r="AH16" s="16">
        <f>IF('Employee Master'!$B16="","",IFERROR(LOOKUP($AD16-1,'Tax Rates'!$B$43:$B$47,IF($C16="Old",'Tax Rates'!$D$43:$D$47,'Tax Rates'!$C$43:$C$47)),0))</f>
        <v/>
      </c>
      <c r="AI16" s="32">
        <f>IF('Employee Master'!$B16="","",$AG16*(1+$AH16))</f>
        <v/>
      </c>
      <c r="AJ16" s="16">
        <f>IF('Employee Master'!$B16="","",IFERROR(LOOKUP($Z16-1,'Tax Rates'!$B$43:$B$47,IF($C16="Old",'Tax Rates'!$D$43:$D$47,'Tax Rates'!$C$43:$C$47)),0))</f>
        <v/>
      </c>
      <c r="AK16" s="32">
        <f>IF('Employee Master'!$B16="","",$AC16*$AJ16)</f>
        <v/>
      </c>
      <c r="AL16" s="32">
        <f>IF('Employee Master'!$B16="","",IF($AJ16=0,0,MAX(0,($AC16+$AK16)-($AI16+($Z16-$AD16)))))</f>
        <v/>
      </c>
      <c r="AM16" s="32">
        <f>IF('Employee Master'!$B16="","",$AC16+$AK16-$AL16)</f>
        <v/>
      </c>
      <c r="AN16" s="32">
        <f>IF('Employee Master'!$B16="","",$AM16*'Tax Rates'!$C$33)</f>
        <v/>
      </c>
      <c r="AO16" s="32">
        <f>IF('Employee Master'!$B16="","",ROUND($AM16+$AN16,0))</f>
        <v/>
      </c>
      <c r="AP16" s="31">
        <f>IF('Employee Master'!$B16="","",IF(LEN(TRIM('Employee Master'!$D16))&lt;&gt;10,"No",IF(ISNUMBER(VALUE(MID(TRIM('Employee Master'!$D16),6,4))),"Yes","No")))</f>
        <v/>
      </c>
      <c r="AQ16" s="32">
        <f>IF('Employee Master'!$B16="","",IF($AP16="Yes",0,ROUND($Z16*0.2,0)))</f>
        <v/>
      </c>
      <c r="AR16" s="38">
        <f>IF('Employee Master'!$B16="","",MAX($AO16,$AQ16))</f>
        <v/>
      </c>
      <c r="AS16" s="32">
        <f>IF('Employee Master'!$B16="","",N('Employee Master'!$AF16))</f>
        <v/>
      </c>
      <c r="AT16" s="32">
        <f>IF('Employee Master'!$B16="","",N('Employee Master'!$AD16))</f>
        <v/>
      </c>
      <c r="AU16" s="32">
        <f>IF('Employee Master'!$B16="","",N('Employee Master'!$AE16))</f>
        <v/>
      </c>
      <c r="AV16" s="32">
        <f>IF('Employee Master'!$B16="","",MAX(0,$AR16-$AS16-$AT16-$AU16))</f>
        <v/>
      </c>
      <c r="AW16" s="39">
        <f>IF('Employee Master'!$B16="","",IF(N('Employee Master'!$AG16)=0,12,N('Employee Master'!$AG16)))</f>
        <v/>
      </c>
      <c r="AX16" s="38">
        <f>IF('Employee Master'!$B16="","",ROUND($AV16/$AW16,0))</f>
        <v/>
      </c>
    </row>
    <row r="17">
      <c r="A17" s="34">
        <f>IF('Employee Master'!$B17="","",'Employee Master'!$B17)</f>
        <v/>
      </c>
      <c r="B17" s="34">
        <f>IF('Employee Master'!$B17="","",'Employee Master'!$C17)</f>
        <v/>
      </c>
      <c r="C17" s="34">
        <f>IF('Employee Master'!$B17="","",IF('Employee Master'!$I17="","New",'Employee Master'!$I17))</f>
        <v/>
      </c>
      <c r="D17" s="34">
        <f>IF('Employee Master'!$B17="","",IF('Employee Master'!$J17="","Below 60",'Employee Master'!$J17))</f>
        <v/>
      </c>
      <c r="E17" s="35">
        <f>IF('Employee Master'!$B17="","",'Salary Structure'!$N17)</f>
        <v/>
      </c>
      <c r="F17" s="35">
        <f>IF('Employee Master'!$B17="","",'Salary Structure'!$U17)</f>
        <v/>
      </c>
      <c r="G17" s="35">
        <f>IF('Employee Master'!$B17="","",$E17+$F17)</f>
        <v/>
      </c>
      <c r="H17" s="35">
        <f>IF('Employee Master'!$B17="","",'Salary Structure'!$D17)</f>
        <v/>
      </c>
      <c r="I17" s="35">
        <f>IF('Employee Master'!$B17="","",'Salary Structure'!$E17)</f>
        <v/>
      </c>
      <c r="J17" s="35">
        <f>IF('Employee Master'!$B17="","",N('Employee Master'!$Q17)*12)</f>
        <v/>
      </c>
      <c r="K17" s="35">
        <f>IF('Employee Master'!$B17="","",IF(AND($C17="Old",$J17&gt;0,$I17&gt;0),MAX(0,MIN($I17,$J17-0.1*$H17,IF('Employee Master'!$P17="Yes",0.5,0.4)*$H17)),0))</f>
        <v/>
      </c>
      <c r="L17" s="35">
        <f>IF('Employee Master'!$B17="","",IF($C17="Old",N('Employee Master'!$V17),0))</f>
        <v/>
      </c>
      <c r="M17" s="35">
        <f>IF('Employee Master'!$B17="","",IF($C17="Old",'Tax Rates'!$C$28,'Tax Rates'!$C$27))</f>
        <v/>
      </c>
      <c r="N17" s="35">
        <f>IF('Employee Master'!$B17="","",IF($C17="Old",'Salary Structure'!$T17,0))</f>
        <v/>
      </c>
      <c r="O17" s="35">
        <f>IF('Employee Master'!$B17="","",$G17-$K17-$L17-$M17-$N17)</f>
        <v/>
      </c>
      <c r="P17" s="35">
        <f>IF('Employee Master'!$B17="","",N('Employee Master'!$AC17))</f>
        <v/>
      </c>
      <c r="Q17" s="35">
        <f>IF('Employee Master'!$B17="","",N('Employee Master'!$W17))</f>
        <v/>
      </c>
      <c r="R17" s="35">
        <f>IF('Employee Master'!$B17="","",IF($C17="Old",MIN(N('Employee Master'!$X17),'Tax Rates'!$C$36),0))</f>
        <v/>
      </c>
      <c r="S17" s="35">
        <f>IF('Employee Master'!$B17="","",MAX(0,$O17+$P17+$Q17-$R17))</f>
        <v/>
      </c>
      <c r="T17" s="35">
        <f>IF('Employee Master'!$B17="","",IF($C17="Old",MIN(N('Employee Master'!$Y17),'Tax Rates'!$C$34),0))</f>
        <v/>
      </c>
      <c r="U17" s="35">
        <f>IF('Employee Master'!$B17="","",IF($C17="Old",MIN(N('Employee Master'!$Z17),'Tax Rates'!$C$35),0))</f>
        <v/>
      </c>
      <c r="V17" s="35">
        <f>IF('Employee Master'!$B17="","",IF($C17="Old",N('Employee Master'!$AA17),0))</f>
        <v/>
      </c>
      <c r="W17" s="35">
        <f>IF('Employee Master'!$B17="","",IF($C17="Old",N('Employee Master'!$AB17),0))</f>
        <v/>
      </c>
      <c r="X17" s="35">
        <f>IF('Employee Master'!$B17="","",MIN('Salary Structure'!$H17,$H17*IF($C17="Old",'Tax Rates'!$C$38,'Tax Rates'!$C$37)))</f>
        <v/>
      </c>
      <c r="Y17" s="35">
        <f>IF('Employee Master'!$B17="","",$T17+$U17+$V17+$W17+$X17)</f>
        <v/>
      </c>
      <c r="Z17" s="38">
        <f>IF('Employee Master'!$B17="","",ROUND(MAX(0,$S17-$Y17)/10,0)*10)</f>
        <v/>
      </c>
      <c r="AA17" s="35">
        <f>IF('Employee Master'!$B17="","",ROUND(IF($C17="Old",MAX(0,$Z17-IFERROR(INDEX('Tax Rates'!$C$16:$C$18,MATCH($D17,'Tax Rates'!$B$16:$B$18,0)),'Tax Rates'!$C$16))*'Tax Rates'!$C$22+MAX(0,$Z17-'Tax Rates'!$C$20)*('Tax Rates'!$C$23-'Tax Rates'!$C$22)+MAX(0,$Z17-'Tax Rates'!$C$21)*('Tax Rates'!$C$24-'Tax Rates'!$C$23),SUMPRODUCT(('Tax Rates'!$B$6:$B$12&lt;$Z17)*($Z17-'Tax Rates'!$B$6:$B$12)*'Tax Rates'!$E$6:$E$12)),2))</f>
        <v/>
      </c>
      <c r="AB17" s="35">
        <f>IF('Employee Master'!$B17="","",IF($C17="Old",IF($Z17&lt;='Tax Rates'!$C$31,MIN($AA17,'Tax Rates'!$C$32),0),IF($Z17&lt;='Tax Rates'!$C$29,MIN($AA17,'Tax Rates'!$C$30),MAX(0,$AA17-MAX(0,$Z17-'Tax Rates'!$C$29)))))</f>
        <v/>
      </c>
      <c r="AC17" s="35">
        <f>IF('Employee Master'!$B17="","",$AA17-$AB17)</f>
        <v/>
      </c>
      <c r="AD17" s="35">
        <f>IF('Employee Master'!$B17="","",IFERROR(LOOKUP($Z17-1,'Tax Rates'!$B$43:$B$47,'Tax Rates'!$B$43:$B$47),0))</f>
        <v/>
      </c>
      <c r="AE17" s="35">
        <f>IF('Employee Master'!$B17="","",IF($C17="Old",MAX(0,$AD17-IFERROR(INDEX('Tax Rates'!$C$16:$C$18,MATCH($D17,'Tax Rates'!$B$16:$B$18,0)),'Tax Rates'!$C$16))*'Tax Rates'!$C$22+MAX(0,$AD17-'Tax Rates'!$C$20)*('Tax Rates'!$C$23-'Tax Rates'!$C$22)+MAX(0,$AD17-'Tax Rates'!$C$21)*('Tax Rates'!$C$24-'Tax Rates'!$C$23),SUMPRODUCT(('Tax Rates'!$B$6:$B$12&lt;$AD17)*($AD17-'Tax Rates'!$B$6:$B$12)*'Tax Rates'!$E$6:$E$12)))</f>
        <v/>
      </c>
      <c r="AF17" s="35">
        <f>IF('Employee Master'!$B17="","",IF($C17="Old",IF($AD17&lt;='Tax Rates'!$C$31,MIN($AE17,'Tax Rates'!$C$32),0),IF($AD17&lt;='Tax Rates'!$C$29,MIN($AE17,'Tax Rates'!$C$30),MAX(0,$AE17-MAX(0,$AD17-'Tax Rates'!$C$29)))))</f>
        <v/>
      </c>
      <c r="AG17" s="35">
        <f>IF('Employee Master'!$B17="","",$AE17-$AF17)</f>
        <v/>
      </c>
      <c r="AH17" s="40">
        <f>IF('Employee Master'!$B17="","",IFERROR(LOOKUP($AD17-1,'Tax Rates'!$B$43:$B$47,IF($C17="Old",'Tax Rates'!$D$43:$D$47,'Tax Rates'!$C$43:$C$47)),0))</f>
        <v/>
      </c>
      <c r="AI17" s="35">
        <f>IF('Employee Master'!$B17="","",$AG17*(1+$AH17))</f>
        <v/>
      </c>
      <c r="AJ17" s="40">
        <f>IF('Employee Master'!$B17="","",IFERROR(LOOKUP($Z17-1,'Tax Rates'!$B$43:$B$47,IF($C17="Old",'Tax Rates'!$D$43:$D$47,'Tax Rates'!$C$43:$C$47)),0))</f>
        <v/>
      </c>
      <c r="AK17" s="35">
        <f>IF('Employee Master'!$B17="","",$AC17*$AJ17)</f>
        <v/>
      </c>
      <c r="AL17" s="35">
        <f>IF('Employee Master'!$B17="","",IF($AJ17=0,0,MAX(0,($AC17+$AK17)-($AI17+($Z17-$AD17)))))</f>
        <v/>
      </c>
      <c r="AM17" s="35">
        <f>IF('Employee Master'!$B17="","",$AC17+$AK17-$AL17)</f>
        <v/>
      </c>
      <c r="AN17" s="35">
        <f>IF('Employee Master'!$B17="","",$AM17*'Tax Rates'!$C$33)</f>
        <v/>
      </c>
      <c r="AO17" s="35">
        <f>IF('Employee Master'!$B17="","",ROUND($AM17+$AN17,0))</f>
        <v/>
      </c>
      <c r="AP17" s="34">
        <f>IF('Employee Master'!$B17="","",IF(LEN(TRIM('Employee Master'!$D17))&lt;&gt;10,"No",IF(ISNUMBER(VALUE(MID(TRIM('Employee Master'!$D17),6,4))),"Yes","No")))</f>
        <v/>
      </c>
      <c r="AQ17" s="35">
        <f>IF('Employee Master'!$B17="","",IF($AP17="Yes",0,ROUND($Z17*0.2,0)))</f>
        <v/>
      </c>
      <c r="AR17" s="38">
        <f>IF('Employee Master'!$B17="","",MAX($AO17,$AQ17))</f>
        <v/>
      </c>
      <c r="AS17" s="35">
        <f>IF('Employee Master'!$B17="","",N('Employee Master'!$AF17))</f>
        <v/>
      </c>
      <c r="AT17" s="35">
        <f>IF('Employee Master'!$B17="","",N('Employee Master'!$AD17))</f>
        <v/>
      </c>
      <c r="AU17" s="35">
        <f>IF('Employee Master'!$B17="","",N('Employee Master'!$AE17))</f>
        <v/>
      </c>
      <c r="AV17" s="35">
        <f>IF('Employee Master'!$B17="","",MAX(0,$AR17-$AS17-$AT17-$AU17))</f>
        <v/>
      </c>
      <c r="AW17" s="41">
        <f>IF('Employee Master'!$B17="","",IF(N('Employee Master'!$AG17)=0,12,N('Employee Master'!$AG17)))</f>
        <v/>
      </c>
      <c r="AX17" s="38">
        <f>IF('Employee Master'!$B17="","",ROUND($AV17/$AW17,0))</f>
        <v/>
      </c>
    </row>
    <row r="18">
      <c r="A18" s="31">
        <f>IF('Employee Master'!$B18="","",'Employee Master'!$B18)</f>
        <v/>
      </c>
      <c r="B18" s="31">
        <f>IF('Employee Master'!$B18="","",'Employee Master'!$C18)</f>
        <v/>
      </c>
      <c r="C18" s="31">
        <f>IF('Employee Master'!$B18="","",IF('Employee Master'!$I18="","New",'Employee Master'!$I18))</f>
        <v/>
      </c>
      <c r="D18" s="31">
        <f>IF('Employee Master'!$B18="","",IF('Employee Master'!$J18="","Below 60",'Employee Master'!$J18))</f>
        <v/>
      </c>
      <c r="E18" s="32">
        <f>IF('Employee Master'!$B18="","",'Salary Structure'!$N18)</f>
        <v/>
      </c>
      <c r="F18" s="32">
        <f>IF('Employee Master'!$B18="","",'Salary Structure'!$U18)</f>
        <v/>
      </c>
      <c r="G18" s="32">
        <f>IF('Employee Master'!$B18="","",$E18+$F18)</f>
        <v/>
      </c>
      <c r="H18" s="32">
        <f>IF('Employee Master'!$B18="","",'Salary Structure'!$D18)</f>
        <v/>
      </c>
      <c r="I18" s="32">
        <f>IF('Employee Master'!$B18="","",'Salary Structure'!$E18)</f>
        <v/>
      </c>
      <c r="J18" s="32">
        <f>IF('Employee Master'!$B18="","",N('Employee Master'!$Q18)*12)</f>
        <v/>
      </c>
      <c r="K18" s="32">
        <f>IF('Employee Master'!$B18="","",IF(AND($C18="Old",$J18&gt;0,$I18&gt;0),MAX(0,MIN($I18,$J18-0.1*$H18,IF('Employee Master'!$P18="Yes",0.5,0.4)*$H18)),0))</f>
        <v/>
      </c>
      <c r="L18" s="32">
        <f>IF('Employee Master'!$B18="","",IF($C18="Old",N('Employee Master'!$V18),0))</f>
        <v/>
      </c>
      <c r="M18" s="32">
        <f>IF('Employee Master'!$B18="","",IF($C18="Old",'Tax Rates'!$C$28,'Tax Rates'!$C$27))</f>
        <v/>
      </c>
      <c r="N18" s="32">
        <f>IF('Employee Master'!$B18="","",IF($C18="Old",'Salary Structure'!$T18,0))</f>
        <v/>
      </c>
      <c r="O18" s="32">
        <f>IF('Employee Master'!$B18="","",$G18-$K18-$L18-$M18-$N18)</f>
        <v/>
      </c>
      <c r="P18" s="32">
        <f>IF('Employee Master'!$B18="","",N('Employee Master'!$AC18))</f>
        <v/>
      </c>
      <c r="Q18" s="32">
        <f>IF('Employee Master'!$B18="","",N('Employee Master'!$W18))</f>
        <v/>
      </c>
      <c r="R18" s="32">
        <f>IF('Employee Master'!$B18="","",IF($C18="Old",MIN(N('Employee Master'!$X18),'Tax Rates'!$C$36),0))</f>
        <v/>
      </c>
      <c r="S18" s="32">
        <f>IF('Employee Master'!$B18="","",MAX(0,$O18+$P18+$Q18-$R18))</f>
        <v/>
      </c>
      <c r="T18" s="32">
        <f>IF('Employee Master'!$B18="","",IF($C18="Old",MIN(N('Employee Master'!$Y18),'Tax Rates'!$C$34),0))</f>
        <v/>
      </c>
      <c r="U18" s="32">
        <f>IF('Employee Master'!$B18="","",IF($C18="Old",MIN(N('Employee Master'!$Z18),'Tax Rates'!$C$35),0))</f>
        <v/>
      </c>
      <c r="V18" s="32">
        <f>IF('Employee Master'!$B18="","",IF($C18="Old",N('Employee Master'!$AA18),0))</f>
        <v/>
      </c>
      <c r="W18" s="32">
        <f>IF('Employee Master'!$B18="","",IF($C18="Old",N('Employee Master'!$AB18),0))</f>
        <v/>
      </c>
      <c r="X18" s="32">
        <f>IF('Employee Master'!$B18="","",MIN('Salary Structure'!$H18,$H18*IF($C18="Old",'Tax Rates'!$C$38,'Tax Rates'!$C$37)))</f>
        <v/>
      </c>
      <c r="Y18" s="32">
        <f>IF('Employee Master'!$B18="","",$T18+$U18+$V18+$W18+$X18)</f>
        <v/>
      </c>
      <c r="Z18" s="38">
        <f>IF('Employee Master'!$B18="","",ROUND(MAX(0,$S18-$Y18)/10,0)*10)</f>
        <v/>
      </c>
      <c r="AA18" s="32">
        <f>IF('Employee Master'!$B18="","",ROUND(IF($C18="Old",MAX(0,$Z18-IFERROR(INDEX('Tax Rates'!$C$16:$C$18,MATCH($D18,'Tax Rates'!$B$16:$B$18,0)),'Tax Rates'!$C$16))*'Tax Rates'!$C$22+MAX(0,$Z18-'Tax Rates'!$C$20)*('Tax Rates'!$C$23-'Tax Rates'!$C$22)+MAX(0,$Z18-'Tax Rates'!$C$21)*('Tax Rates'!$C$24-'Tax Rates'!$C$23),SUMPRODUCT(('Tax Rates'!$B$6:$B$12&lt;$Z18)*($Z18-'Tax Rates'!$B$6:$B$12)*'Tax Rates'!$E$6:$E$12)),2))</f>
        <v/>
      </c>
      <c r="AB18" s="32">
        <f>IF('Employee Master'!$B18="","",IF($C18="Old",IF($Z18&lt;='Tax Rates'!$C$31,MIN($AA18,'Tax Rates'!$C$32),0),IF($Z18&lt;='Tax Rates'!$C$29,MIN($AA18,'Tax Rates'!$C$30),MAX(0,$AA18-MAX(0,$Z18-'Tax Rates'!$C$29)))))</f>
        <v/>
      </c>
      <c r="AC18" s="32">
        <f>IF('Employee Master'!$B18="","",$AA18-$AB18)</f>
        <v/>
      </c>
      <c r="AD18" s="32">
        <f>IF('Employee Master'!$B18="","",IFERROR(LOOKUP($Z18-1,'Tax Rates'!$B$43:$B$47,'Tax Rates'!$B$43:$B$47),0))</f>
        <v/>
      </c>
      <c r="AE18" s="32">
        <f>IF('Employee Master'!$B18="","",IF($C18="Old",MAX(0,$AD18-IFERROR(INDEX('Tax Rates'!$C$16:$C$18,MATCH($D18,'Tax Rates'!$B$16:$B$18,0)),'Tax Rates'!$C$16))*'Tax Rates'!$C$22+MAX(0,$AD18-'Tax Rates'!$C$20)*('Tax Rates'!$C$23-'Tax Rates'!$C$22)+MAX(0,$AD18-'Tax Rates'!$C$21)*('Tax Rates'!$C$24-'Tax Rates'!$C$23),SUMPRODUCT(('Tax Rates'!$B$6:$B$12&lt;$AD18)*($AD18-'Tax Rates'!$B$6:$B$12)*'Tax Rates'!$E$6:$E$12)))</f>
        <v/>
      </c>
      <c r="AF18" s="32">
        <f>IF('Employee Master'!$B18="","",IF($C18="Old",IF($AD18&lt;='Tax Rates'!$C$31,MIN($AE18,'Tax Rates'!$C$32),0),IF($AD18&lt;='Tax Rates'!$C$29,MIN($AE18,'Tax Rates'!$C$30),MAX(0,$AE18-MAX(0,$AD18-'Tax Rates'!$C$29)))))</f>
        <v/>
      </c>
      <c r="AG18" s="32">
        <f>IF('Employee Master'!$B18="","",$AE18-$AF18)</f>
        <v/>
      </c>
      <c r="AH18" s="16">
        <f>IF('Employee Master'!$B18="","",IFERROR(LOOKUP($AD18-1,'Tax Rates'!$B$43:$B$47,IF($C18="Old",'Tax Rates'!$D$43:$D$47,'Tax Rates'!$C$43:$C$47)),0))</f>
        <v/>
      </c>
      <c r="AI18" s="32">
        <f>IF('Employee Master'!$B18="","",$AG18*(1+$AH18))</f>
        <v/>
      </c>
      <c r="AJ18" s="16">
        <f>IF('Employee Master'!$B18="","",IFERROR(LOOKUP($Z18-1,'Tax Rates'!$B$43:$B$47,IF($C18="Old",'Tax Rates'!$D$43:$D$47,'Tax Rates'!$C$43:$C$47)),0))</f>
        <v/>
      </c>
      <c r="AK18" s="32">
        <f>IF('Employee Master'!$B18="","",$AC18*$AJ18)</f>
        <v/>
      </c>
      <c r="AL18" s="32">
        <f>IF('Employee Master'!$B18="","",IF($AJ18=0,0,MAX(0,($AC18+$AK18)-($AI18+($Z18-$AD18)))))</f>
        <v/>
      </c>
      <c r="AM18" s="32">
        <f>IF('Employee Master'!$B18="","",$AC18+$AK18-$AL18)</f>
        <v/>
      </c>
      <c r="AN18" s="32">
        <f>IF('Employee Master'!$B18="","",$AM18*'Tax Rates'!$C$33)</f>
        <v/>
      </c>
      <c r="AO18" s="32">
        <f>IF('Employee Master'!$B18="","",ROUND($AM18+$AN18,0))</f>
        <v/>
      </c>
      <c r="AP18" s="31">
        <f>IF('Employee Master'!$B18="","",IF(LEN(TRIM('Employee Master'!$D18))&lt;&gt;10,"No",IF(ISNUMBER(VALUE(MID(TRIM('Employee Master'!$D18),6,4))),"Yes","No")))</f>
        <v/>
      </c>
      <c r="AQ18" s="32">
        <f>IF('Employee Master'!$B18="","",IF($AP18="Yes",0,ROUND($Z18*0.2,0)))</f>
        <v/>
      </c>
      <c r="AR18" s="38">
        <f>IF('Employee Master'!$B18="","",MAX($AO18,$AQ18))</f>
        <v/>
      </c>
      <c r="AS18" s="32">
        <f>IF('Employee Master'!$B18="","",N('Employee Master'!$AF18))</f>
        <v/>
      </c>
      <c r="AT18" s="32">
        <f>IF('Employee Master'!$B18="","",N('Employee Master'!$AD18))</f>
        <v/>
      </c>
      <c r="AU18" s="32">
        <f>IF('Employee Master'!$B18="","",N('Employee Master'!$AE18))</f>
        <v/>
      </c>
      <c r="AV18" s="32">
        <f>IF('Employee Master'!$B18="","",MAX(0,$AR18-$AS18-$AT18-$AU18))</f>
        <v/>
      </c>
      <c r="AW18" s="39">
        <f>IF('Employee Master'!$B18="","",IF(N('Employee Master'!$AG18)=0,12,N('Employee Master'!$AG18)))</f>
        <v/>
      </c>
      <c r="AX18" s="38">
        <f>IF('Employee Master'!$B18="","",ROUND($AV18/$AW18,0))</f>
        <v/>
      </c>
    </row>
    <row r="19">
      <c r="A19" s="34">
        <f>IF('Employee Master'!$B19="","",'Employee Master'!$B19)</f>
        <v/>
      </c>
      <c r="B19" s="34">
        <f>IF('Employee Master'!$B19="","",'Employee Master'!$C19)</f>
        <v/>
      </c>
      <c r="C19" s="34">
        <f>IF('Employee Master'!$B19="","",IF('Employee Master'!$I19="","New",'Employee Master'!$I19))</f>
        <v/>
      </c>
      <c r="D19" s="34">
        <f>IF('Employee Master'!$B19="","",IF('Employee Master'!$J19="","Below 60",'Employee Master'!$J19))</f>
        <v/>
      </c>
      <c r="E19" s="35">
        <f>IF('Employee Master'!$B19="","",'Salary Structure'!$N19)</f>
        <v/>
      </c>
      <c r="F19" s="35">
        <f>IF('Employee Master'!$B19="","",'Salary Structure'!$U19)</f>
        <v/>
      </c>
      <c r="G19" s="35">
        <f>IF('Employee Master'!$B19="","",$E19+$F19)</f>
        <v/>
      </c>
      <c r="H19" s="35">
        <f>IF('Employee Master'!$B19="","",'Salary Structure'!$D19)</f>
        <v/>
      </c>
      <c r="I19" s="35">
        <f>IF('Employee Master'!$B19="","",'Salary Structure'!$E19)</f>
        <v/>
      </c>
      <c r="J19" s="35">
        <f>IF('Employee Master'!$B19="","",N('Employee Master'!$Q19)*12)</f>
        <v/>
      </c>
      <c r="K19" s="35">
        <f>IF('Employee Master'!$B19="","",IF(AND($C19="Old",$J19&gt;0,$I19&gt;0),MAX(0,MIN($I19,$J19-0.1*$H19,IF('Employee Master'!$P19="Yes",0.5,0.4)*$H19)),0))</f>
        <v/>
      </c>
      <c r="L19" s="35">
        <f>IF('Employee Master'!$B19="","",IF($C19="Old",N('Employee Master'!$V19),0))</f>
        <v/>
      </c>
      <c r="M19" s="35">
        <f>IF('Employee Master'!$B19="","",IF($C19="Old",'Tax Rates'!$C$28,'Tax Rates'!$C$27))</f>
        <v/>
      </c>
      <c r="N19" s="35">
        <f>IF('Employee Master'!$B19="","",IF($C19="Old",'Salary Structure'!$T19,0))</f>
        <v/>
      </c>
      <c r="O19" s="35">
        <f>IF('Employee Master'!$B19="","",$G19-$K19-$L19-$M19-$N19)</f>
        <v/>
      </c>
      <c r="P19" s="35">
        <f>IF('Employee Master'!$B19="","",N('Employee Master'!$AC19))</f>
        <v/>
      </c>
      <c r="Q19" s="35">
        <f>IF('Employee Master'!$B19="","",N('Employee Master'!$W19))</f>
        <v/>
      </c>
      <c r="R19" s="35">
        <f>IF('Employee Master'!$B19="","",IF($C19="Old",MIN(N('Employee Master'!$X19),'Tax Rates'!$C$36),0))</f>
        <v/>
      </c>
      <c r="S19" s="35">
        <f>IF('Employee Master'!$B19="","",MAX(0,$O19+$P19+$Q19-$R19))</f>
        <v/>
      </c>
      <c r="T19" s="35">
        <f>IF('Employee Master'!$B19="","",IF($C19="Old",MIN(N('Employee Master'!$Y19),'Tax Rates'!$C$34),0))</f>
        <v/>
      </c>
      <c r="U19" s="35">
        <f>IF('Employee Master'!$B19="","",IF($C19="Old",MIN(N('Employee Master'!$Z19),'Tax Rates'!$C$35),0))</f>
        <v/>
      </c>
      <c r="V19" s="35">
        <f>IF('Employee Master'!$B19="","",IF($C19="Old",N('Employee Master'!$AA19),0))</f>
        <v/>
      </c>
      <c r="W19" s="35">
        <f>IF('Employee Master'!$B19="","",IF($C19="Old",N('Employee Master'!$AB19),0))</f>
        <v/>
      </c>
      <c r="X19" s="35">
        <f>IF('Employee Master'!$B19="","",MIN('Salary Structure'!$H19,$H19*IF($C19="Old",'Tax Rates'!$C$38,'Tax Rates'!$C$37)))</f>
        <v/>
      </c>
      <c r="Y19" s="35">
        <f>IF('Employee Master'!$B19="","",$T19+$U19+$V19+$W19+$X19)</f>
        <v/>
      </c>
      <c r="Z19" s="38">
        <f>IF('Employee Master'!$B19="","",ROUND(MAX(0,$S19-$Y19)/10,0)*10)</f>
        <v/>
      </c>
      <c r="AA19" s="35">
        <f>IF('Employee Master'!$B19="","",ROUND(IF($C19="Old",MAX(0,$Z19-IFERROR(INDEX('Tax Rates'!$C$16:$C$18,MATCH($D19,'Tax Rates'!$B$16:$B$18,0)),'Tax Rates'!$C$16))*'Tax Rates'!$C$22+MAX(0,$Z19-'Tax Rates'!$C$20)*('Tax Rates'!$C$23-'Tax Rates'!$C$22)+MAX(0,$Z19-'Tax Rates'!$C$21)*('Tax Rates'!$C$24-'Tax Rates'!$C$23),SUMPRODUCT(('Tax Rates'!$B$6:$B$12&lt;$Z19)*($Z19-'Tax Rates'!$B$6:$B$12)*'Tax Rates'!$E$6:$E$12)),2))</f>
        <v/>
      </c>
      <c r="AB19" s="35">
        <f>IF('Employee Master'!$B19="","",IF($C19="Old",IF($Z19&lt;='Tax Rates'!$C$31,MIN($AA19,'Tax Rates'!$C$32),0),IF($Z19&lt;='Tax Rates'!$C$29,MIN($AA19,'Tax Rates'!$C$30),MAX(0,$AA19-MAX(0,$Z19-'Tax Rates'!$C$29)))))</f>
        <v/>
      </c>
      <c r="AC19" s="35">
        <f>IF('Employee Master'!$B19="","",$AA19-$AB19)</f>
        <v/>
      </c>
      <c r="AD19" s="35">
        <f>IF('Employee Master'!$B19="","",IFERROR(LOOKUP($Z19-1,'Tax Rates'!$B$43:$B$47,'Tax Rates'!$B$43:$B$47),0))</f>
        <v/>
      </c>
      <c r="AE19" s="35">
        <f>IF('Employee Master'!$B19="","",IF($C19="Old",MAX(0,$AD19-IFERROR(INDEX('Tax Rates'!$C$16:$C$18,MATCH($D19,'Tax Rates'!$B$16:$B$18,0)),'Tax Rates'!$C$16))*'Tax Rates'!$C$22+MAX(0,$AD19-'Tax Rates'!$C$20)*('Tax Rates'!$C$23-'Tax Rates'!$C$22)+MAX(0,$AD19-'Tax Rates'!$C$21)*('Tax Rates'!$C$24-'Tax Rates'!$C$23),SUMPRODUCT(('Tax Rates'!$B$6:$B$12&lt;$AD19)*($AD19-'Tax Rates'!$B$6:$B$12)*'Tax Rates'!$E$6:$E$12)))</f>
        <v/>
      </c>
      <c r="AF19" s="35">
        <f>IF('Employee Master'!$B19="","",IF($C19="Old",IF($AD19&lt;='Tax Rates'!$C$31,MIN($AE19,'Tax Rates'!$C$32),0),IF($AD19&lt;='Tax Rates'!$C$29,MIN($AE19,'Tax Rates'!$C$30),MAX(0,$AE19-MAX(0,$AD19-'Tax Rates'!$C$29)))))</f>
        <v/>
      </c>
      <c r="AG19" s="35">
        <f>IF('Employee Master'!$B19="","",$AE19-$AF19)</f>
        <v/>
      </c>
      <c r="AH19" s="40">
        <f>IF('Employee Master'!$B19="","",IFERROR(LOOKUP($AD19-1,'Tax Rates'!$B$43:$B$47,IF($C19="Old",'Tax Rates'!$D$43:$D$47,'Tax Rates'!$C$43:$C$47)),0))</f>
        <v/>
      </c>
      <c r="AI19" s="35">
        <f>IF('Employee Master'!$B19="","",$AG19*(1+$AH19))</f>
        <v/>
      </c>
      <c r="AJ19" s="40">
        <f>IF('Employee Master'!$B19="","",IFERROR(LOOKUP($Z19-1,'Tax Rates'!$B$43:$B$47,IF($C19="Old",'Tax Rates'!$D$43:$D$47,'Tax Rates'!$C$43:$C$47)),0))</f>
        <v/>
      </c>
      <c r="AK19" s="35">
        <f>IF('Employee Master'!$B19="","",$AC19*$AJ19)</f>
        <v/>
      </c>
      <c r="AL19" s="35">
        <f>IF('Employee Master'!$B19="","",IF($AJ19=0,0,MAX(0,($AC19+$AK19)-($AI19+($Z19-$AD19)))))</f>
        <v/>
      </c>
      <c r="AM19" s="35">
        <f>IF('Employee Master'!$B19="","",$AC19+$AK19-$AL19)</f>
        <v/>
      </c>
      <c r="AN19" s="35">
        <f>IF('Employee Master'!$B19="","",$AM19*'Tax Rates'!$C$33)</f>
        <v/>
      </c>
      <c r="AO19" s="35">
        <f>IF('Employee Master'!$B19="","",ROUND($AM19+$AN19,0))</f>
        <v/>
      </c>
      <c r="AP19" s="34">
        <f>IF('Employee Master'!$B19="","",IF(LEN(TRIM('Employee Master'!$D19))&lt;&gt;10,"No",IF(ISNUMBER(VALUE(MID(TRIM('Employee Master'!$D19),6,4))),"Yes","No")))</f>
        <v/>
      </c>
      <c r="AQ19" s="35">
        <f>IF('Employee Master'!$B19="","",IF($AP19="Yes",0,ROUND($Z19*0.2,0)))</f>
        <v/>
      </c>
      <c r="AR19" s="38">
        <f>IF('Employee Master'!$B19="","",MAX($AO19,$AQ19))</f>
        <v/>
      </c>
      <c r="AS19" s="35">
        <f>IF('Employee Master'!$B19="","",N('Employee Master'!$AF19))</f>
        <v/>
      </c>
      <c r="AT19" s="35">
        <f>IF('Employee Master'!$B19="","",N('Employee Master'!$AD19))</f>
        <v/>
      </c>
      <c r="AU19" s="35">
        <f>IF('Employee Master'!$B19="","",N('Employee Master'!$AE19))</f>
        <v/>
      </c>
      <c r="AV19" s="35">
        <f>IF('Employee Master'!$B19="","",MAX(0,$AR19-$AS19-$AT19-$AU19))</f>
        <v/>
      </c>
      <c r="AW19" s="41">
        <f>IF('Employee Master'!$B19="","",IF(N('Employee Master'!$AG19)=0,12,N('Employee Master'!$AG19)))</f>
        <v/>
      </c>
      <c r="AX19" s="38">
        <f>IF('Employee Master'!$B19="","",ROUND($AV19/$AW19,0))</f>
        <v/>
      </c>
    </row>
    <row r="20">
      <c r="A20" s="31">
        <f>IF('Employee Master'!$B20="","",'Employee Master'!$B20)</f>
        <v/>
      </c>
      <c r="B20" s="31">
        <f>IF('Employee Master'!$B20="","",'Employee Master'!$C20)</f>
        <v/>
      </c>
      <c r="C20" s="31">
        <f>IF('Employee Master'!$B20="","",IF('Employee Master'!$I20="","New",'Employee Master'!$I20))</f>
        <v/>
      </c>
      <c r="D20" s="31">
        <f>IF('Employee Master'!$B20="","",IF('Employee Master'!$J20="","Below 60",'Employee Master'!$J20))</f>
        <v/>
      </c>
      <c r="E20" s="32">
        <f>IF('Employee Master'!$B20="","",'Salary Structure'!$N20)</f>
        <v/>
      </c>
      <c r="F20" s="32">
        <f>IF('Employee Master'!$B20="","",'Salary Structure'!$U20)</f>
        <v/>
      </c>
      <c r="G20" s="32">
        <f>IF('Employee Master'!$B20="","",$E20+$F20)</f>
        <v/>
      </c>
      <c r="H20" s="32">
        <f>IF('Employee Master'!$B20="","",'Salary Structure'!$D20)</f>
        <v/>
      </c>
      <c r="I20" s="32">
        <f>IF('Employee Master'!$B20="","",'Salary Structure'!$E20)</f>
        <v/>
      </c>
      <c r="J20" s="32">
        <f>IF('Employee Master'!$B20="","",N('Employee Master'!$Q20)*12)</f>
        <v/>
      </c>
      <c r="K20" s="32">
        <f>IF('Employee Master'!$B20="","",IF(AND($C20="Old",$J20&gt;0,$I20&gt;0),MAX(0,MIN($I20,$J20-0.1*$H20,IF('Employee Master'!$P20="Yes",0.5,0.4)*$H20)),0))</f>
        <v/>
      </c>
      <c r="L20" s="32">
        <f>IF('Employee Master'!$B20="","",IF($C20="Old",N('Employee Master'!$V20),0))</f>
        <v/>
      </c>
      <c r="M20" s="32">
        <f>IF('Employee Master'!$B20="","",IF($C20="Old",'Tax Rates'!$C$28,'Tax Rates'!$C$27))</f>
        <v/>
      </c>
      <c r="N20" s="32">
        <f>IF('Employee Master'!$B20="","",IF($C20="Old",'Salary Structure'!$T20,0))</f>
        <v/>
      </c>
      <c r="O20" s="32">
        <f>IF('Employee Master'!$B20="","",$G20-$K20-$L20-$M20-$N20)</f>
        <v/>
      </c>
      <c r="P20" s="32">
        <f>IF('Employee Master'!$B20="","",N('Employee Master'!$AC20))</f>
        <v/>
      </c>
      <c r="Q20" s="32">
        <f>IF('Employee Master'!$B20="","",N('Employee Master'!$W20))</f>
        <v/>
      </c>
      <c r="R20" s="32">
        <f>IF('Employee Master'!$B20="","",IF($C20="Old",MIN(N('Employee Master'!$X20),'Tax Rates'!$C$36),0))</f>
        <v/>
      </c>
      <c r="S20" s="32">
        <f>IF('Employee Master'!$B20="","",MAX(0,$O20+$P20+$Q20-$R20))</f>
        <v/>
      </c>
      <c r="T20" s="32">
        <f>IF('Employee Master'!$B20="","",IF($C20="Old",MIN(N('Employee Master'!$Y20),'Tax Rates'!$C$34),0))</f>
        <v/>
      </c>
      <c r="U20" s="32">
        <f>IF('Employee Master'!$B20="","",IF($C20="Old",MIN(N('Employee Master'!$Z20),'Tax Rates'!$C$35),0))</f>
        <v/>
      </c>
      <c r="V20" s="32">
        <f>IF('Employee Master'!$B20="","",IF($C20="Old",N('Employee Master'!$AA20),0))</f>
        <v/>
      </c>
      <c r="W20" s="32">
        <f>IF('Employee Master'!$B20="","",IF($C20="Old",N('Employee Master'!$AB20),0))</f>
        <v/>
      </c>
      <c r="X20" s="32">
        <f>IF('Employee Master'!$B20="","",MIN('Salary Structure'!$H20,$H20*IF($C20="Old",'Tax Rates'!$C$38,'Tax Rates'!$C$37)))</f>
        <v/>
      </c>
      <c r="Y20" s="32">
        <f>IF('Employee Master'!$B20="","",$T20+$U20+$V20+$W20+$X20)</f>
        <v/>
      </c>
      <c r="Z20" s="38">
        <f>IF('Employee Master'!$B20="","",ROUND(MAX(0,$S20-$Y20)/10,0)*10)</f>
        <v/>
      </c>
      <c r="AA20" s="32">
        <f>IF('Employee Master'!$B20="","",ROUND(IF($C20="Old",MAX(0,$Z20-IFERROR(INDEX('Tax Rates'!$C$16:$C$18,MATCH($D20,'Tax Rates'!$B$16:$B$18,0)),'Tax Rates'!$C$16))*'Tax Rates'!$C$22+MAX(0,$Z20-'Tax Rates'!$C$20)*('Tax Rates'!$C$23-'Tax Rates'!$C$22)+MAX(0,$Z20-'Tax Rates'!$C$21)*('Tax Rates'!$C$24-'Tax Rates'!$C$23),SUMPRODUCT(('Tax Rates'!$B$6:$B$12&lt;$Z20)*($Z20-'Tax Rates'!$B$6:$B$12)*'Tax Rates'!$E$6:$E$12)),2))</f>
        <v/>
      </c>
      <c r="AB20" s="32">
        <f>IF('Employee Master'!$B20="","",IF($C20="Old",IF($Z20&lt;='Tax Rates'!$C$31,MIN($AA20,'Tax Rates'!$C$32),0),IF($Z20&lt;='Tax Rates'!$C$29,MIN($AA20,'Tax Rates'!$C$30),MAX(0,$AA20-MAX(0,$Z20-'Tax Rates'!$C$29)))))</f>
        <v/>
      </c>
      <c r="AC20" s="32">
        <f>IF('Employee Master'!$B20="","",$AA20-$AB20)</f>
        <v/>
      </c>
      <c r="AD20" s="32">
        <f>IF('Employee Master'!$B20="","",IFERROR(LOOKUP($Z20-1,'Tax Rates'!$B$43:$B$47,'Tax Rates'!$B$43:$B$47),0))</f>
        <v/>
      </c>
      <c r="AE20" s="32">
        <f>IF('Employee Master'!$B20="","",IF($C20="Old",MAX(0,$AD20-IFERROR(INDEX('Tax Rates'!$C$16:$C$18,MATCH($D20,'Tax Rates'!$B$16:$B$18,0)),'Tax Rates'!$C$16))*'Tax Rates'!$C$22+MAX(0,$AD20-'Tax Rates'!$C$20)*('Tax Rates'!$C$23-'Tax Rates'!$C$22)+MAX(0,$AD20-'Tax Rates'!$C$21)*('Tax Rates'!$C$24-'Tax Rates'!$C$23),SUMPRODUCT(('Tax Rates'!$B$6:$B$12&lt;$AD20)*($AD20-'Tax Rates'!$B$6:$B$12)*'Tax Rates'!$E$6:$E$12)))</f>
        <v/>
      </c>
      <c r="AF20" s="32">
        <f>IF('Employee Master'!$B20="","",IF($C20="Old",IF($AD20&lt;='Tax Rates'!$C$31,MIN($AE20,'Tax Rates'!$C$32),0),IF($AD20&lt;='Tax Rates'!$C$29,MIN($AE20,'Tax Rates'!$C$30),MAX(0,$AE20-MAX(0,$AD20-'Tax Rates'!$C$29)))))</f>
        <v/>
      </c>
      <c r="AG20" s="32">
        <f>IF('Employee Master'!$B20="","",$AE20-$AF20)</f>
        <v/>
      </c>
      <c r="AH20" s="16">
        <f>IF('Employee Master'!$B20="","",IFERROR(LOOKUP($AD20-1,'Tax Rates'!$B$43:$B$47,IF($C20="Old",'Tax Rates'!$D$43:$D$47,'Tax Rates'!$C$43:$C$47)),0))</f>
        <v/>
      </c>
      <c r="AI20" s="32">
        <f>IF('Employee Master'!$B20="","",$AG20*(1+$AH20))</f>
        <v/>
      </c>
      <c r="AJ20" s="16">
        <f>IF('Employee Master'!$B20="","",IFERROR(LOOKUP($Z20-1,'Tax Rates'!$B$43:$B$47,IF($C20="Old",'Tax Rates'!$D$43:$D$47,'Tax Rates'!$C$43:$C$47)),0))</f>
        <v/>
      </c>
      <c r="AK20" s="32">
        <f>IF('Employee Master'!$B20="","",$AC20*$AJ20)</f>
        <v/>
      </c>
      <c r="AL20" s="32">
        <f>IF('Employee Master'!$B20="","",IF($AJ20=0,0,MAX(0,($AC20+$AK20)-($AI20+($Z20-$AD20)))))</f>
        <v/>
      </c>
      <c r="AM20" s="32">
        <f>IF('Employee Master'!$B20="","",$AC20+$AK20-$AL20)</f>
        <v/>
      </c>
      <c r="AN20" s="32">
        <f>IF('Employee Master'!$B20="","",$AM20*'Tax Rates'!$C$33)</f>
        <v/>
      </c>
      <c r="AO20" s="32">
        <f>IF('Employee Master'!$B20="","",ROUND($AM20+$AN20,0))</f>
        <v/>
      </c>
      <c r="AP20" s="31">
        <f>IF('Employee Master'!$B20="","",IF(LEN(TRIM('Employee Master'!$D20))&lt;&gt;10,"No",IF(ISNUMBER(VALUE(MID(TRIM('Employee Master'!$D20),6,4))),"Yes","No")))</f>
        <v/>
      </c>
      <c r="AQ20" s="32">
        <f>IF('Employee Master'!$B20="","",IF($AP20="Yes",0,ROUND($Z20*0.2,0)))</f>
        <v/>
      </c>
      <c r="AR20" s="38">
        <f>IF('Employee Master'!$B20="","",MAX($AO20,$AQ20))</f>
        <v/>
      </c>
      <c r="AS20" s="32">
        <f>IF('Employee Master'!$B20="","",N('Employee Master'!$AF20))</f>
        <v/>
      </c>
      <c r="AT20" s="32">
        <f>IF('Employee Master'!$B20="","",N('Employee Master'!$AD20))</f>
        <v/>
      </c>
      <c r="AU20" s="32">
        <f>IF('Employee Master'!$B20="","",N('Employee Master'!$AE20))</f>
        <v/>
      </c>
      <c r="AV20" s="32">
        <f>IF('Employee Master'!$B20="","",MAX(0,$AR20-$AS20-$AT20-$AU20))</f>
        <v/>
      </c>
      <c r="AW20" s="39">
        <f>IF('Employee Master'!$B20="","",IF(N('Employee Master'!$AG20)=0,12,N('Employee Master'!$AG20)))</f>
        <v/>
      </c>
      <c r="AX20" s="38">
        <f>IF('Employee Master'!$B20="","",ROUND($AV20/$AW20,0))</f>
        <v/>
      </c>
    </row>
    <row r="21">
      <c r="A21" s="34">
        <f>IF('Employee Master'!$B21="","",'Employee Master'!$B21)</f>
        <v/>
      </c>
      <c r="B21" s="34">
        <f>IF('Employee Master'!$B21="","",'Employee Master'!$C21)</f>
        <v/>
      </c>
      <c r="C21" s="34">
        <f>IF('Employee Master'!$B21="","",IF('Employee Master'!$I21="","New",'Employee Master'!$I21))</f>
        <v/>
      </c>
      <c r="D21" s="34">
        <f>IF('Employee Master'!$B21="","",IF('Employee Master'!$J21="","Below 60",'Employee Master'!$J21))</f>
        <v/>
      </c>
      <c r="E21" s="35">
        <f>IF('Employee Master'!$B21="","",'Salary Structure'!$N21)</f>
        <v/>
      </c>
      <c r="F21" s="35">
        <f>IF('Employee Master'!$B21="","",'Salary Structure'!$U21)</f>
        <v/>
      </c>
      <c r="G21" s="35">
        <f>IF('Employee Master'!$B21="","",$E21+$F21)</f>
        <v/>
      </c>
      <c r="H21" s="35">
        <f>IF('Employee Master'!$B21="","",'Salary Structure'!$D21)</f>
        <v/>
      </c>
      <c r="I21" s="35">
        <f>IF('Employee Master'!$B21="","",'Salary Structure'!$E21)</f>
        <v/>
      </c>
      <c r="J21" s="35">
        <f>IF('Employee Master'!$B21="","",N('Employee Master'!$Q21)*12)</f>
        <v/>
      </c>
      <c r="K21" s="35">
        <f>IF('Employee Master'!$B21="","",IF(AND($C21="Old",$J21&gt;0,$I21&gt;0),MAX(0,MIN($I21,$J21-0.1*$H21,IF('Employee Master'!$P21="Yes",0.5,0.4)*$H21)),0))</f>
        <v/>
      </c>
      <c r="L21" s="35">
        <f>IF('Employee Master'!$B21="","",IF($C21="Old",N('Employee Master'!$V21),0))</f>
        <v/>
      </c>
      <c r="M21" s="35">
        <f>IF('Employee Master'!$B21="","",IF($C21="Old",'Tax Rates'!$C$28,'Tax Rates'!$C$27))</f>
        <v/>
      </c>
      <c r="N21" s="35">
        <f>IF('Employee Master'!$B21="","",IF($C21="Old",'Salary Structure'!$T21,0))</f>
        <v/>
      </c>
      <c r="O21" s="35">
        <f>IF('Employee Master'!$B21="","",$G21-$K21-$L21-$M21-$N21)</f>
        <v/>
      </c>
      <c r="P21" s="35">
        <f>IF('Employee Master'!$B21="","",N('Employee Master'!$AC21))</f>
        <v/>
      </c>
      <c r="Q21" s="35">
        <f>IF('Employee Master'!$B21="","",N('Employee Master'!$W21))</f>
        <v/>
      </c>
      <c r="R21" s="35">
        <f>IF('Employee Master'!$B21="","",IF($C21="Old",MIN(N('Employee Master'!$X21),'Tax Rates'!$C$36),0))</f>
        <v/>
      </c>
      <c r="S21" s="35">
        <f>IF('Employee Master'!$B21="","",MAX(0,$O21+$P21+$Q21-$R21))</f>
        <v/>
      </c>
      <c r="T21" s="35">
        <f>IF('Employee Master'!$B21="","",IF($C21="Old",MIN(N('Employee Master'!$Y21),'Tax Rates'!$C$34),0))</f>
        <v/>
      </c>
      <c r="U21" s="35">
        <f>IF('Employee Master'!$B21="","",IF($C21="Old",MIN(N('Employee Master'!$Z21),'Tax Rates'!$C$35),0))</f>
        <v/>
      </c>
      <c r="V21" s="35">
        <f>IF('Employee Master'!$B21="","",IF($C21="Old",N('Employee Master'!$AA21),0))</f>
        <v/>
      </c>
      <c r="W21" s="35">
        <f>IF('Employee Master'!$B21="","",IF($C21="Old",N('Employee Master'!$AB21),0))</f>
        <v/>
      </c>
      <c r="X21" s="35">
        <f>IF('Employee Master'!$B21="","",MIN('Salary Structure'!$H21,$H21*IF($C21="Old",'Tax Rates'!$C$38,'Tax Rates'!$C$37)))</f>
        <v/>
      </c>
      <c r="Y21" s="35">
        <f>IF('Employee Master'!$B21="","",$T21+$U21+$V21+$W21+$X21)</f>
        <v/>
      </c>
      <c r="Z21" s="38">
        <f>IF('Employee Master'!$B21="","",ROUND(MAX(0,$S21-$Y21)/10,0)*10)</f>
        <v/>
      </c>
      <c r="AA21" s="35">
        <f>IF('Employee Master'!$B21="","",ROUND(IF($C21="Old",MAX(0,$Z21-IFERROR(INDEX('Tax Rates'!$C$16:$C$18,MATCH($D21,'Tax Rates'!$B$16:$B$18,0)),'Tax Rates'!$C$16))*'Tax Rates'!$C$22+MAX(0,$Z21-'Tax Rates'!$C$20)*('Tax Rates'!$C$23-'Tax Rates'!$C$22)+MAX(0,$Z21-'Tax Rates'!$C$21)*('Tax Rates'!$C$24-'Tax Rates'!$C$23),SUMPRODUCT(('Tax Rates'!$B$6:$B$12&lt;$Z21)*($Z21-'Tax Rates'!$B$6:$B$12)*'Tax Rates'!$E$6:$E$12)),2))</f>
        <v/>
      </c>
      <c r="AB21" s="35">
        <f>IF('Employee Master'!$B21="","",IF($C21="Old",IF($Z21&lt;='Tax Rates'!$C$31,MIN($AA21,'Tax Rates'!$C$32),0),IF($Z21&lt;='Tax Rates'!$C$29,MIN($AA21,'Tax Rates'!$C$30),MAX(0,$AA21-MAX(0,$Z21-'Tax Rates'!$C$29)))))</f>
        <v/>
      </c>
      <c r="AC21" s="35">
        <f>IF('Employee Master'!$B21="","",$AA21-$AB21)</f>
        <v/>
      </c>
      <c r="AD21" s="35">
        <f>IF('Employee Master'!$B21="","",IFERROR(LOOKUP($Z21-1,'Tax Rates'!$B$43:$B$47,'Tax Rates'!$B$43:$B$47),0))</f>
        <v/>
      </c>
      <c r="AE21" s="35">
        <f>IF('Employee Master'!$B21="","",IF($C21="Old",MAX(0,$AD21-IFERROR(INDEX('Tax Rates'!$C$16:$C$18,MATCH($D21,'Tax Rates'!$B$16:$B$18,0)),'Tax Rates'!$C$16))*'Tax Rates'!$C$22+MAX(0,$AD21-'Tax Rates'!$C$20)*('Tax Rates'!$C$23-'Tax Rates'!$C$22)+MAX(0,$AD21-'Tax Rates'!$C$21)*('Tax Rates'!$C$24-'Tax Rates'!$C$23),SUMPRODUCT(('Tax Rates'!$B$6:$B$12&lt;$AD21)*($AD21-'Tax Rates'!$B$6:$B$12)*'Tax Rates'!$E$6:$E$12)))</f>
        <v/>
      </c>
      <c r="AF21" s="35">
        <f>IF('Employee Master'!$B21="","",IF($C21="Old",IF($AD21&lt;='Tax Rates'!$C$31,MIN($AE21,'Tax Rates'!$C$32),0),IF($AD21&lt;='Tax Rates'!$C$29,MIN($AE21,'Tax Rates'!$C$30),MAX(0,$AE21-MAX(0,$AD21-'Tax Rates'!$C$29)))))</f>
        <v/>
      </c>
      <c r="AG21" s="35">
        <f>IF('Employee Master'!$B21="","",$AE21-$AF21)</f>
        <v/>
      </c>
      <c r="AH21" s="40">
        <f>IF('Employee Master'!$B21="","",IFERROR(LOOKUP($AD21-1,'Tax Rates'!$B$43:$B$47,IF($C21="Old",'Tax Rates'!$D$43:$D$47,'Tax Rates'!$C$43:$C$47)),0))</f>
        <v/>
      </c>
      <c r="AI21" s="35">
        <f>IF('Employee Master'!$B21="","",$AG21*(1+$AH21))</f>
        <v/>
      </c>
      <c r="AJ21" s="40">
        <f>IF('Employee Master'!$B21="","",IFERROR(LOOKUP($Z21-1,'Tax Rates'!$B$43:$B$47,IF($C21="Old",'Tax Rates'!$D$43:$D$47,'Tax Rates'!$C$43:$C$47)),0))</f>
        <v/>
      </c>
      <c r="AK21" s="35">
        <f>IF('Employee Master'!$B21="","",$AC21*$AJ21)</f>
        <v/>
      </c>
      <c r="AL21" s="35">
        <f>IF('Employee Master'!$B21="","",IF($AJ21=0,0,MAX(0,($AC21+$AK21)-($AI21+($Z21-$AD21)))))</f>
        <v/>
      </c>
      <c r="AM21" s="35">
        <f>IF('Employee Master'!$B21="","",$AC21+$AK21-$AL21)</f>
        <v/>
      </c>
      <c r="AN21" s="35">
        <f>IF('Employee Master'!$B21="","",$AM21*'Tax Rates'!$C$33)</f>
        <v/>
      </c>
      <c r="AO21" s="35">
        <f>IF('Employee Master'!$B21="","",ROUND($AM21+$AN21,0))</f>
        <v/>
      </c>
      <c r="AP21" s="34">
        <f>IF('Employee Master'!$B21="","",IF(LEN(TRIM('Employee Master'!$D21))&lt;&gt;10,"No",IF(ISNUMBER(VALUE(MID(TRIM('Employee Master'!$D21),6,4))),"Yes","No")))</f>
        <v/>
      </c>
      <c r="AQ21" s="35">
        <f>IF('Employee Master'!$B21="","",IF($AP21="Yes",0,ROUND($Z21*0.2,0)))</f>
        <v/>
      </c>
      <c r="AR21" s="38">
        <f>IF('Employee Master'!$B21="","",MAX($AO21,$AQ21))</f>
        <v/>
      </c>
      <c r="AS21" s="35">
        <f>IF('Employee Master'!$B21="","",N('Employee Master'!$AF21))</f>
        <v/>
      </c>
      <c r="AT21" s="35">
        <f>IF('Employee Master'!$B21="","",N('Employee Master'!$AD21))</f>
        <v/>
      </c>
      <c r="AU21" s="35">
        <f>IF('Employee Master'!$B21="","",N('Employee Master'!$AE21))</f>
        <v/>
      </c>
      <c r="AV21" s="35">
        <f>IF('Employee Master'!$B21="","",MAX(0,$AR21-$AS21-$AT21-$AU21))</f>
        <v/>
      </c>
      <c r="AW21" s="41">
        <f>IF('Employee Master'!$B21="","",IF(N('Employee Master'!$AG21)=0,12,N('Employee Master'!$AG21)))</f>
        <v/>
      </c>
      <c r="AX21" s="38">
        <f>IF('Employee Master'!$B21="","",ROUND($AV21/$AW21,0))</f>
        <v/>
      </c>
    </row>
    <row r="22">
      <c r="A22" s="31">
        <f>IF('Employee Master'!$B22="","",'Employee Master'!$B22)</f>
        <v/>
      </c>
      <c r="B22" s="31">
        <f>IF('Employee Master'!$B22="","",'Employee Master'!$C22)</f>
        <v/>
      </c>
      <c r="C22" s="31">
        <f>IF('Employee Master'!$B22="","",IF('Employee Master'!$I22="","New",'Employee Master'!$I22))</f>
        <v/>
      </c>
      <c r="D22" s="31">
        <f>IF('Employee Master'!$B22="","",IF('Employee Master'!$J22="","Below 60",'Employee Master'!$J22))</f>
        <v/>
      </c>
      <c r="E22" s="32">
        <f>IF('Employee Master'!$B22="","",'Salary Structure'!$N22)</f>
        <v/>
      </c>
      <c r="F22" s="32">
        <f>IF('Employee Master'!$B22="","",'Salary Structure'!$U22)</f>
        <v/>
      </c>
      <c r="G22" s="32">
        <f>IF('Employee Master'!$B22="","",$E22+$F22)</f>
        <v/>
      </c>
      <c r="H22" s="32">
        <f>IF('Employee Master'!$B22="","",'Salary Structure'!$D22)</f>
        <v/>
      </c>
      <c r="I22" s="32">
        <f>IF('Employee Master'!$B22="","",'Salary Structure'!$E22)</f>
        <v/>
      </c>
      <c r="J22" s="32">
        <f>IF('Employee Master'!$B22="","",N('Employee Master'!$Q22)*12)</f>
        <v/>
      </c>
      <c r="K22" s="32">
        <f>IF('Employee Master'!$B22="","",IF(AND($C22="Old",$J22&gt;0,$I22&gt;0),MAX(0,MIN($I22,$J22-0.1*$H22,IF('Employee Master'!$P22="Yes",0.5,0.4)*$H22)),0))</f>
        <v/>
      </c>
      <c r="L22" s="32">
        <f>IF('Employee Master'!$B22="","",IF($C22="Old",N('Employee Master'!$V22),0))</f>
        <v/>
      </c>
      <c r="M22" s="32">
        <f>IF('Employee Master'!$B22="","",IF($C22="Old",'Tax Rates'!$C$28,'Tax Rates'!$C$27))</f>
        <v/>
      </c>
      <c r="N22" s="32">
        <f>IF('Employee Master'!$B22="","",IF($C22="Old",'Salary Structure'!$T22,0))</f>
        <v/>
      </c>
      <c r="O22" s="32">
        <f>IF('Employee Master'!$B22="","",$G22-$K22-$L22-$M22-$N22)</f>
        <v/>
      </c>
      <c r="P22" s="32">
        <f>IF('Employee Master'!$B22="","",N('Employee Master'!$AC22))</f>
        <v/>
      </c>
      <c r="Q22" s="32">
        <f>IF('Employee Master'!$B22="","",N('Employee Master'!$W22))</f>
        <v/>
      </c>
      <c r="R22" s="32">
        <f>IF('Employee Master'!$B22="","",IF($C22="Old",MIN(N('Employee Master'!$X22),'Tax Rates'!$C$36),0))</f>
        <v/>
      </c>
      <c r="S22" s="32">
        <f>IF('Employee Master'!$B22="","",MAX(0,$O22+$P22+$Q22-$R22))</f>
        <v/>
      </c>
      <c r="T22" s="32">
        <f>IF('Employee Master'!$B22="","",IF($C22="Old",MIN(N('Employee Master'!$Y22),'Tax Rates'!$C$34),0))</f>
        <v/>
      </c>
      <c r="U22" s="32">
        <f>IF('Employee Master'!$B22="","",IF($C22="Old",MIN(N('Employee Master'!$Z22),'Tax Rates'!$C$35),0))</f>
        <v/>
      </c>
      <c r="V22" s="32">
        <f>IF('Employee Master'!$B22="","",IF($C22="Old",N('Employee Master'!$AA22),0))</f>
        <v/>
      </c>
      <c r="W22" s="32">
        <f>IF('Employee Master'!$B22="","",IF($C22="Old",N('Employee Master'!$AB22),0))</f>
        <v/>
      </c>
      <c r="X22" s="32">
        <f>IF('Employee Master'!$B22="","",MIN('Salary Structure'!$H22,$H22*IF($C22="Old",'Tax Rates'!$C$38,'Tax Rates'!$C$37)))</f>
        <v/>
      </c>
      <c r="Y22" s="32">
        <f>IF('Employee Master'!$B22="","",$T22+$U22+$V22+$W22+$X22)</f>
        <v/>
      </c>
      <c r="Z22" s="38">
        <f>IF('Employee Master'!$B22="","",ROUND(MAX(0,$S22-$Y22)/10,0)*10)</f>
        <v/>
      </c>
      <c r="AA22" s="32">
        <f>IF('Employee Master'!$B22="","",ROUND(IF($C22="Old",MAX(0,$Z22-IFERROR(INDEX('Tax Rates'!$C$16:$C$18,MATCH($D22,'Tax Rates'!$B$16:$B$18,0)),'Tax Rates'!$C$16))*'Tax Rates'!$C$22+MAX(0,$Z22-'Tax Rates'!$C$20)*('Tax Rates'!$C$23-'Tax Rates'!$C$22)+MAX(0,$Z22-'Tax Rates'!$C$21)*('Tax Rates'!$C$24-'Tax Rates'!$C$23),SUMPRODUCT(('Tax Rates'!$B$6:$B$12&lt;$Z22)*($Z22-'Tax Rates'!$B$6:$B$12)*'Tax Rates'!$E$6:$E$12)),2))</f>
        <v/>
      </c>
      <c r="AB22" s="32">
        <f>IF('Employee Master'!$B22="","",IF($C22="Old",IF($Z22&lt;='Tax Rates'!$C$31,MIN($AA22,'Tax Rates'!$C$32),0),IF($Z22&lt;='Tax Rates'!$C$29,MIN($AA22,'Tax Rates'!$C$30),MAX(0,$AA22-MAX(0,$Z22-'Tax Rates'!$C$29)))))</f>
        <v/>
      </c>
      <c r="AC22" s="32">
        <f>IF('Employee Master'!$B22="","",$AA22-$AB22)</f>
        <v/>
      </c>
      <c r="AD22" s="32">
        <f>IF('Employee Master'!$B22="","",IFERROR(LOOKUP($Z22-1,'Tax Rates'!$B$43:$B$47,'Tax Rates'!$B$43:$B$47),0))</f>
        <v/>
      </c>
      <c r="AE22" s="32">
        <f>IF('Employee Master'!$B22="","",IF($C22="Old",MAX(0,$AD22-IFERROR(INDEX('Tax Rates'!$C$16:$C$18,MATCH($D22,'Tax Rates'!$B$16:$B$18,0)),'Tax Rates'!$C$16))*'Tax Rates'!$C$22+MAX(0,$AD22-'Tax Rates'!$C$20)*('Tax Rates'!$C$23-'Tax Rates'!$C$22)+MAX(0,$AD22-'Tax Rates'!$C$21)*('Tax Rates'!$C$24-'Tax Rates'!$C$23),SUMPRODUCT(('Tax Rates'!$B$6:$B$12&lt;$AD22)*($AD22-'Tax Rates'!$B$6:$B$12)*'Tax Rates'!$E$6:$E$12)))</f>
        <v/>
      </c>
      <c r="AF22" s="32">
        <f>IF('Employee Master'!$B22="","",IF($C22="Old",IF($AD22&lt;='Tax Rates'!$C$31,MIN($AE22,'Tax Rates'!$C$32),0),IF($AD22&lt;='Tax Rates'!$C$29,MIN($AE22,'Tax Rates'!$C$30),MAX(0,$AE22-MAX(0,$AD22-'Tax Rates'!$C$29)))))</f>
        <v/>
      </c>
      <c r="AG22" s="32">
        <f>IF('Employee Master'!$B22="","",$AE22-$AF22)</f>
        <v/>
      </c>
      <c r="AH22" s="16">
        <f>IF('Employee Master'!$B22="","",IFERROR(LOOKUP($AD22-1,'Tax Rates'!$B$43:$B$47,IF($C22="Old",'Tax Rates'!$D$43:$D$47,'Tax Rates'!$C$43:$C$47)),0))</f>
        <v/>
      </c>
      <c r="AI22" s="32">
        <f>IF('Employee Master'!$B22="","",$AG22*(1+$AH22))</f>
        <v/>
      </c>
      <c r="AJ22" s="16">
        <f>IF('Employee Master'!$B22="","",IFERROR(LOOKUP($Z22-1,'Tax Rates'!$B$43:$B$47,IF($C22="Old",'Tax Rates'!$D$43:$D$47,'Tax Rates'!$C$43:$C$47)),0))</f>
        <v/>
      </c>
      <c r="AK22" s="32">
        <f>IF('Employee Master'!$B22="","",$AC22*$AJ22)</f>
        <v/>
      </c>
      <c r="AL22" s="32">
        <f>IF('Employee Master'!$B22="","",IF($AJ22=0,0,MAX(0,($AC22+$AK22)-($AI22+($Z22-$AD22)))))</f>
        <v/>
      </c>
      <c r="AM22" s="32">
        <f>IF('Employee Master'!$B22="","",$AC22+$AK22-$AL22)</f>
        <v/>
      </c>
      <c r="AN22" s="32">
        <f>IF('Employee Master'!$B22="","",$AM22*'Tax Rates'!$C$33)</f>
        <v/>
      </c>
      <c r="AO22" s="32">
        <f>IF('Employee Master'!$B22="","",ROUND($AM22+$AN22,0))</f>
        <v/>
      </c>
      <c r="AP22" s="31">
        <f>IF('Employee Master'!$B22="","",IF(LEN(TRIM('Employee Master'!$D22))&lt;&gt;10,"No",IF(ISNUMBER(VALUE(MID(TRIM('Employee Master'!$D22),6,4))),"Yes","No")))</f>
        <v/>
      </c>
      <c r="AQ22" s="32">
        <f>IF('Employee Master'!$B22="","",IF($AP22="Yes",0,ROUND($Z22*0.2,0)))</f>
        <v/>
      </c>
      <c r="AR22" s="38">
        <f>IF('Employee Master'!$B22="","",MAX($AO22,$AQ22))</f>
        <v/>
      </c>
      <c r="AS22" s="32">
        <f>IF('Employee Master'!$B22="","",N('Employee Master'!$AF22))</f>
        <v/>
      </c>
      <c r="AT22" s="32">
        <f>IF('Employee Master'!$B22="","",N('Employee Master'!$AD22))</f>
        <v/>
      </c>
      <c r="AU22" s="32">
        <f>IF('Employee Master'!$B22="","",N('Employee Master'!$AE22))</f>
        <v/>
      </c>
      <c r="AV22" s="32">
        <f>IF('Employee Master'!$B22="","",MAX(0,$AR22-$AS22-$AT22-$AU22))</f>
        <v/>
      </c>
      <c r="AW22" s="39">
        <f>IF('Employee Master'!$B22="","",IF(N('Employee Master'!$AG22)=0,12,N('Employee Master'!$AG22)))</f>
        <v/>
      </c>
      <c r="AX22" s="38">
        <f>IF('Employee Master'!$B22="","",ROUND($AV22/$AW22,0))</f>
        <v/>
      </c>
    </row>
    <row r="23">
      <c r="A23" s="34">
        <f>IF('Employee Master'!$B23="","",'Employee Master'!$B23)</f>
        <v/>
      </c>
      <c r="B23" s="34">
        <f>IF('Employee Master'!$B23="","",'Employee Master'!$C23)</f>
        <v/>
      </c>
      <c r="C23" s="34">
        <f>IF('Employee Master'!$B23="","",IF('Employee Master'!$I23="","New",'Employee Master'!$I23))</f>
        <v/>
      </c>
      <c r="D23" s="34">
        <f>IF('Employee Master'!$B23="","",IF('Employee Master'!$J23="","Below 60",'Employee Master'!$J23))</f>
        <v/>
      </c>
      <c r="E23" s="35">
        <f>IF('Employee Master'!$B23="","",'Salary Structure'!$N23)</f>
        <v/>
      </c>
      <c r="F23" s="35">
        <f>IF('Employee Master'!$B23="","",'Salary Structure'!$U23)</f>
        <v/>
      </c>
      <c r="G23" s="35">
        <f>IF('Employee Master'!$B23="","",$E23+$F23)</f>
        <v/>
      </c>
      <c r="H23" s="35">
        <f>IF('Employee Master'!$B23="","",'Salary Structure'!$D23)</f>
        <v/>
      </c>
      <c r="I23" s="35">
        <f>IF('Employee Master'!$B23="","",'Salary Structure'!$E23)</f>
        <v/>
      </c>
      <c r="J23" s="35">
        <f>IF('Employee Master'!$B23="","",N('Employee Master'!$Q23)*12)</f>
        <v/>
      </c>
      <c r="K23" s="35">
        <f>IF('Employee Master'!$B23="","",IF(AND($C23="Old",$J23&gt;0,$I23&gt;0),MAX(0,MIN($I23,$J23-0.1*$H23,IF('Employee Master'!$P23="Yes",0.5,0.4)*$H23)),0))</f>
        <v/>
      </c>
      <c r="L23" s="35">
        <f>IF('Employee Master'!$B23="","",IF($C23="Old",N('Employee Master'!$V23),0))</f>
        <v/>
      </c>
      <c r="M23" s="35">
        <f>IF('Employee Master'!$B23="","",IF($C23="Old",'Tax Rates'!$C$28,'Tax Rates'!$C$27))</f>
        <v/>
      </c>
      <c r="N23" s="35">
        <f>IF('Employee Master'!$B23="","",IF($C23="Old",'Salary Structure'!$T23,0))</f>
        <v/>
      </c>
      <c r="O23" s="35">
        <f>IF('Employee Master'!$B23="","",$G23-$K23-$L23-$M23-$N23)</f>
        <v/>
      </c>
      <c r="P23" s="35">
        <f>IF('Employee Master'!$B23="","",N('Employee Master'!$AC23))</f>
        <v/>
      </c>
      <c r="Q23" s="35">
        <f>IF('Employee Master'!$B23="","",N('Employee Master'!$W23))</f>
        <v/>
      </c>
      <c r="R23" s="35">
        <f>IF('Employee Master'!$B23="","",IF($C23="Old",MIN(N('Employee Master'!$X23),'Tax Rates'!$C$36),0))</f>
        <v/>
      </c>
      <c r="S23" s="35">
        <f>IF('Employee Master'!$B23="","",MAX(0,$O23+$P23+$Q23-$R23))</f>
        <v/>
      </c>
      <c r="T23" s="35">
        <f>IF('Employee Master'!$B23="","",IF($C23="Old",MIN(N('Employee Master'!$Y23),'Tax Rates'!$C$34),0))</f>
        <v/>
      </c>
      <c r="U23" s="35">
        <f>IF('Employee Master'!$B23="","",IF($C23="Old",MIN(N('Employee Master'!$Z23),'Tax Rates'!$C$35),0))</f>
        <v/>
      </c>
      <c r="V23" s="35">
        <f>IF('Employee Master'!$B23="","",IF($C23="Old",N('Employee Master'!$AA23),0))</f>
        <v/>
      </c>
      <c r="W23" s="35">
        <f>IF('Employee Master'!$B23="","",IF($C23="Old",N('Employee Master'!$AB23),0))</f>
        <v/>
      </c>
      <c r="X23" s="35">
        <f>IF('Employee Master'!$B23="","",MIN('Salary Structure'!$H23,$H23*IF($C23="Old",'Tax Rates'!$C$38,'Tax Rates'!$C$37)))</f>
        <v/>
      </c>
      <c r="Y23" s="35">
        <f>IF('Employee Master'!$B23="","",$T23+$U23+$V23+$W23+$X23)</f>
        <v/>
      </c>
      <c r="Z23" s="38">
        <f>IF('Employee Master'!$B23="","",ROUND(MAX(0,$S23-$Y23)/10,0)*10)</f>
        <v/>
      </c>
      <c r="AA23" s="35">
        <f>IF('Employee Master'!$B23="","",ROUND(IF($C23="Old",MAX(0,$Z23-IFERROR(INDEX('Tax Rates'!$C$16:$C$18,MATCH($D23,'Tax Rates'!$B$16:$B$18,0)),'Tax Rates'!$C$16))*'Tax Rates'!$C$22+MAX(0,$Z23-'Tax Rates'!$C$20)*('Tax Rates'!$C$23-'Tax Rates'!$C$22)+MAX(0,$Z23-'Tax Rates'!$C$21)*('Tax Rates'!$C$24-'Tax Rates'!$C$23),SUMPRODUCT(('Tax Rates'!$B$6:$B$12&lt;$Z23)*($Z23-'Tax Rates'!$B$6:$B$12)*'Tax Rates'!$E$6:$E$12)),2))</f>
        <v/>
      </c>
      <c r="AB23" s="35">
        <f>IF('Employee Master'!$B23="","",IF($C23="Old",IF($Z23&lt;='Tax Rates'!$C$31,MIN($AA23,'Tax Rates'!$C$32),0),IF($Z23&lt;='Tax Rates'!$C$29,MIN($AA23,'Tax Rates'!$C$30),MAX(0,$AA23-MAX(0,$Z23-'Tax Rates'!$C$29)))))</f>
        <v/>
      </c>
      <c r="AC23" s="35">
        <f>IF('Employee Master'!$B23="","",$AA23-$AB23)</f>
        <v/>
      </c>
      <c r="AD23" s="35">
        <f>IF('Employee Master'!$B23="","",IFERROR(LOOKUP($Z23-1,'Tax Rates'!$B$43:$B$47,'Tax Rates'!$B$43:$B$47),0))</f>
        <v/>
      </c>
      <c r="AE23" s="35">
        <f>IF('Employee Master'!$B23="","",IF($C23="Old",MAX(0,$AD23-IFERROR(INDEX('Tax Rates'!$C$16:$C$18,MATCH($D23,'Tax Rates'!$B$16:$B$18,0)),'Tax Rates'!$C$16))*'Tax Rates'!$C$22+MAX(0,$AD23-'Tax Rates'!$C$20)*('Tax Rates'!$C$23-'Tax Rates'!$C$22)+MAX(0,$AD23-'Tax Rates'!$C$21)*('Tax Rates'!$C$24-'Tax Rates'!$C$23),SUMPRODUCT(('Tax Rates'!$B$6:$B$12&lt;$AD23)*($AD23-'Tax Rates'!$B$6:$B$12)*'Tax Rates'!$E$6:$E$12)))</f>
        <v/>
      </c>
      <c r="AF23" s="35">
        <f>IF('Employee Master'!$B23="","",IF($C23="Old",IF($AD23&lt;='Tax Rates'!$C$31,MIN($AE23,'Tax Rates'!$C$32),0),IF($AD23&lt;='Tax Rates'!$C$29,MIN($AE23,'Tax Rates'!$C$30),MAX(0,$AE23-MAX(0,$AD23-'Tax Rates'!$C$29)))))</f>
        <v/>
      </c>
      <c r="AG23" s="35">
        <f>IF('Employee Master'!$B23="","",$AE23-$AF23)</f>
        <v/>
      </c>
      <c r="AH23" s="40">
        <f>IF('Employee Master'!$B23="","",IFERROR(LOOKUP($AD23-1,'Tax Rates'!$B$43:$B$47,IF($C23="Old",'Tax Rates'!$D$43:$D$47,'Tax Rates'!$C$43:$C$47)),0))</f>
        <v/>
      </c>
      <c r="AI23" s="35">
        <f>IF('Employee Master'!$B23="","",$AG23*(1+$AH23))</f>
        <v/>
      </c>
      <c r="AJ23" s="40">
        <f>IF('Employee Master'!$B23="","",IFERROR(LOOKUP($Z23-1,'Tax Rates'!$B$43:$B$47,IF($C23="Old",'Tax Rates'!$D$43:$D$47,'Tax Rates'!$C$43:$C$47)),0))</f>
        <v/>
      </c>
      <c r="AK23" s="35">
        <f>IF('Employee Master'!$B23="","",$AC23*$AJ23)</f>
        <v/>
      </c>
      <c r="AL23" s="35">
        <f>IF('Employee Master'!$B23="","",IF($AJ23=0,0,MAX(0,($AC23+$AK23)-($AI23+($Z23-$AD23)))))</f>
        <v/>
      </c>
      <c r="AM23" s="35">
        <f>IF('Employee Master'!$B23="","",$AC23+$AK23-$AL23)</f>
        <v/>
      </c>
      <c r="AN23" s="35">
        <f>IF('Employee Master'!$B23="","",$AM23*'Tax Rates'!$C$33)</f>
        <v/>
      </c>
      <c r="AO23" s="35">
        <f>IF('Employee Master'!$B23="","",ROUND($AM23+$AN23,0))</f>
        <v/>
      </c>
      <c r="AP23" s="34">
        <f>IF('Employee Master'!$B23="","",IF(LEN(TRIM('Employee Master'!$D23))&lt;&gt;10,"No",IF(ISNUMBER(VALUE(MID(TRIM('Employee Master'!$D23),6,4))),"Yes","No")))</f>
        <v/>
      </c>
      <c r="AQ23" s="35">
        <f>IF('Employee Master'!$B23="","",IF($AP23="Yes",0,ROUND($Z23*0.2,0)))</f>
        <v/>
      </c>
      <c r="AR23" s="38">
        <f>IF('Employee Master'!$B23="","",MAX($AO23,$AQ23))</f>
        <v/>
      </c>
      <c r="AS23" s="35">
        <f>IF('Employee Master'!$B23="","",N('Employee Master'!$AF23))</f>
        <v/>
      </c>
      <c r="AT23" s="35">
        <f>IF('Employee Master'!$B23="","",N('Employee Master'!$AD23))</f>
        <v/>
      </c>
      <c r="AU23" s="35">
        <f>IF('Employee Master'!$B23="","",N('Employee Master'!$AE23))</f>
        <v/>
      </c>
      <c r="AV23" s="35">
        <f>IF('Employee Master'!$B23="","",MAX(0,$AR23-$AS23-$AT23-$AU23))</f>
        <v/>
      </c>
      <c r="AW23" s="41">
        <f>IF('Employee Master'!$B23="","",IF(N('Employee Master'!$AG23)=0,12,N('Employee Master'!$AG23)))</f>
        <v/>
      </c>
      <c r="AX23" s="38">
        <f>IF('Employee Master'!$B23="","",ROUND($AV23/$AW23,0))</f>
        <v/>
      </c>
    </row>
    <row r="24">
      <c r="A24" s="31">
        <f>IF('Employee Master'!$B24="","",'Employee Master'!$B24)</f>
        <v/>
      </c>
      <c r="B24" s="31">
        <f>IF('Employee Master'!$B24="","",'Employee Master'!$C24)</f>
        <v/>
      </c>
      <c r="C24" s="31">
        <f>IF('Employee Master'!$B24="","",IF('Employee Master'!$I24="","New",'Employee Master'!$I24))</f>
        <v/>
      </c>
      <c r="D24" s="31">
        <f>IF('Employee Master'!$B24="","",IF('Employee Master'!$J24="","Below 60",'Employee Master'!$J24))</f>
        <v/>
      </c>
      <c r="E24" s="32">
        <f>IF('Employee Master'!$B24="","",'Salary Structure'!$N24)</f>
        <v/>
      </c>
      <c r="F24" s="32">
        <f>IF('Employee Master'!$B24="","",'Salary Structure'!$U24)</f>
        <v/>
      </c>
      <c r="G24" s="32">
        <f>IF('Employee Master'!$B24="","",$E24+$F24)</f>
        <v/>
      </c>
      <c r="H24" s="32">
        <f>IF('Employee Master'!$B24="","",'Salary Structure'!$D24)</f>
        <v/>
      </c>
      <c r="I24" s="32">
        <f>IF('Employee Master'!$B24="","",'Salary Structure'!$E24)</f>
        <v/>
      </c>
      <c r="J24" s="32">
        <f>IF('Employee Master'!$B24="","",N('Employee Master'!$Q24)*12)</f>
        <v/>
      </c>
      <c r="K24" s="32">
        <f>IF('Employee Master'!$B24="","",IF(AND($C24="Old",$J24&gt;0,$I24&gt;0),MAX(0,MIN($I24,$J24-0.1*$H24,IF('Employee Master'!$P24="Yes",0.5,0.4)*$H24)),0))</f>
        <v/>
      </c>
      <c r="L24" s="32">
        <f>IF('Employee Master'!$B24="","",IF($C24="Old",N('Employee Master'!$V24),0))</f>
        <v/>
      </c>
      <c r="M24" s="32">
        <f>IF('Employee Master'!$B24="","",IF($C24="Old",'Tax Rates'!$C$28,'Tax Rates'!$C$27))</f>
        <v/>
      </c>
      <c r="N24" s="32">
        <f>IF('Employee Master'!$B24="","",IF($C24="Old",'Salary Structure'!$T24,0))</f>
        <v/>
      </c>
      <c r="O24" s="32">
        <f>IF('Employee Master'!$B24="","",$G24-$K24-$L24-$M24-$N24)</f>
        <v/>
      </c>
      <c r="P24" s="32">
        <f>IF('Employee Master'!$B24="","",N('Employee Master'!$AC24))</f>
        <v/>
      </c>
      <c r="Q24" s="32">
        <f>IF('Employee Master'!$B24="","",N('Employee Master'!$W24))</f>
        <v/>
      </c>
      <c r="R24" s="32">
        <f>IF('Employee Master'!$B24="","",IF($C24="Old",MIN(N('Employee Master'!$X24),'Tax Rates'!$C$36),0))</f>
        <v/>
      </c>
      <c r="S24" s="32">
        <f>IF('Employee Master'!$B24="","",MAX(0,$O24+$P24+$Q24-$R24))</f>
        <v/>
      </c>
      <c r="T24" s="32">
        <f>IF('Employee Master'!$B24="","",IF($C24="Old",MIN(N('Employee Master'!$Y24),'Tax Rates'!$C$34),0))</f>
        <v/>
      </c>
      <c r="U24" s="32">
        <f>IF('Employee Master'!$B24="","",IF($C24="Old",MIN(N('Employee Master'!$Z24),'Tax Rates'!$C$35),0))</f>
        <v/>
      </c>
      <c r="V24" s="32">
        <f>IF('Employee Master'!$B24="","",IF($C24="Old",N('Employee Master'!$AA24),0))</f>
        <v/>
      </c>
      <c r="W24" s="32">
        <f>IF('Employee Master'!$B24="","",IF($C24="Old",N('Employee Master'!$AB24),0))</f>
        <v/>
      </c>
      <c r="X24" s="32">
        <f>IF('Employee Master'!$B24="","",MIN('Salary Structure'!$H24,$H24*IF($C24="Old",'Tax Rates'!$C$38,'Tax Rates'!$C$37)))</f>
        <v/>
      </c>
      <c r="Y24" s="32">
        <f>IF('Employee Master'!$B24="","",$T24+$U24+$V24+$W24+$X24)</f>
        <v/>
      </c>
      <c r="Z24" s="38">
        <f>IF('Employee Master'!$B24="","",ROUND(MAX(0,$S24-$Y24)/10,0)*10)</f>
        <v/>
      </c>
      <c r="AA24" s="32">
        <f>IF('Employee Master'!$B24="","",ROUND(IF($C24="Old",MAX(0,$Z24-IFERROR(INDEX('Tax Rates'!$C$16:$C$18,MATCH($D24,'Tax Rates'!$B$16:$B$18,0)),'Tax Rates'!$C$16))*'Tax Rates'!$C$22+MAX(0,$Z24-'Tax Rates'!$C$20)*('Tax Rates'!$C$23-'Tax Rates'!$C$22)+MAX(0,$Z24-'Tax Rates'!$C$21)*('Tax Rates'!$C$24-'Tax Rates'!$C$23),SUMPRODUCT(('Tax Rates'!$B$6:$B$12&lt;$Z24)*($Z24-'Tax Rates'!$B$6:$B$12)*'Tax Rates'!$E$6:$E$12)),2))</f>
        <v/>
      </c>
      <c r="AB24" s="32">
        <f>IF('Employee Master'!$B24="","",IF($C24="Old",IF($Z24&lt;='Tax Rates'!$C$31,MIN($AA24,'Tax Rates'!$C$32),0),IF($Z24&lt;='Tax Rates'!$C$29,MIN($AA24,'Tax Rates'!$C$30),MAX(0,$AA24-MAX(0,$Z24-'Tax Rates'!$C$29)))))</f>
        <v/>
      </c>
      <c r="AC24" s="32">
        <f>IF('Employee Master'!$B24="","",$AA24-$AB24)</f>
        <v/>
      </c>
      <c r="AD24" s="32">
        <f>IF('Employee Master'!$B24="","",IFERROR(LOOKUP($Z24-1,'Tax Rates'!$B$43:$B$47,'Tax Rates'!$B$43:$B$47),0))</f>
        <v/>
      </c>
      <c r="AE24" s="32">
        <f>IF('Employee Master'!$B24="","",IF($C24="Old",MAX(0,$AD24-IFERROR(INDEX('Tax Rates'!$C$16:$C$18,MATCH($D24,'Tax Rates'!$B$16:$B$18,0)),'Tax Rates'!$C$16))*'Tax Rates'!$C$22+MAX(0,$AD24-'Tax Rates'!$C$20)*('Tax Rates'!$C$23-'Tax Rates'!$C$22)+MAX(0,$AD24-'Tax Rates'!$C$21)*('Tax Rates'!$C$24-'Tax Rates'!$C$23),SUMPRODUCT(('Tax Rates'!$B$6:$B$12&lt;$AD24)*($AD24-'Tax Rates'!$B$6:$B$12)*'Tax Rates'!$E$6:$E$12)))</f>
        <v/>
      </c>
      <c r="AF24" s="32">
        <f>IF('Employee Master'!$B24="","",IF($C24="Old",IF($AD24&lt;='Tax Rates'!$C$31,MIN($AE24,'Tax Rates'!$C$32),0),IF($AD24&lt;='Tax Rates'!$C$29,MIN($AE24,'Tax Rates'!$C$30),MAX(0,$AE24-MAX(0,$AD24-'Tax Rates'!$C$29)))))</f>
        <v/>
      </c>
      <c r="AG24" s="32">
        <f>IF('Employee Master'!$B24="","",$AE24-$AF24)</f>
        <v/>
      </c>
      <c r="AH24" s="16">
        <f>IF('Employee Master'!$B24="","",IFERROR(LOOKUP($AD24-1,'Tax Rates'!$B$43:$B$47,IF($C24="Old",'Tax Rates'!$D$43:$D$47,'Tax Rates'!$C$43:$C$47)),0))</f>
        <v/>
      </c>
      <c r="AI24" s="32">
        <f>IF('Employee Master'!$B24="","",$AG24*(1+$AH24))</f>
        <v/>
      </c>
      <c r="AJ24" s="16">
        <f>IF('Employee Master'!$B24="","",IFERROR(LOOKUP($Z24-1,'Tax Rates'!$B$43:$B$47,IF($C24="Old",'Tax Rates'!$D$43:$D$47,'Tax Rates'!$C$43:$C$47)),0))</f>
        <v/>
      </c>
      <c r="AK24" s="32">
        <f>IF('Employee Master'!$B24="","",$AC24*$AJ24)</f>
        <v/>
      </c>
      <c r="AL24" s="32">
        <f>IF('Employee Master'!$B24="","",IF($AJ24=0,0,MAX(0,($AC24+$AK24)-($AI24+($Z24-$AD24)))))</f>
        <v/>
      </c>
      <c r="AM24" s="32">
        <f>IF('Employee Master'!$B24="","",$AC24+$AK24-$AL24)</f>
        <v/>
      </c>
      <c r="AN24" s="32">
        <f>IF('Employee Master'!$B24="","",$AM24*'Tax Rates'!$C$33)</f>
        <v/>
      </c>
      <c r="AO24" s="32">
        <f>IF('Employee Master'!$B24="","",ROUND($AM24+$AN24,0))</f>
        <v/>
      </c>
      <c r="AP24" s="31">
        <f>IF('Employee Master'!$B24="","",IF(LEN(TRIM('Employee Master'!$D24))&lt;&gt;10,"No",IF(ISNUMBER(VALUE(MID(TRIM('Employee Master'!$D24),6,4))),"Yes","No")))</f>
        <v/>
      </c>
      <c r="AQ24" s="32">
        <f>IF('Employee Master'!$B24="","",IF($AP24="Yes",0,ROUND($Z24*0.2,0)))</f>
        <v/>
      </c>
      <c r="AR24" s="38">
        <f>IF('Employee Master'!$B24="","",MAX($AO24,$AQ24))</f>
        <v/>
      </c>
      <c r="AS24" s="32">
        <f>IF('Employee Master'!$B24="","",N('Employee Master'!$AF24))</f>
        <v/>
      </c>
      <c r="AT24" s="32">
        <f>IF('Employee Master'!$B24="","",N('Employee Master'!$AD24))</f>
        <v/>
      </c>
      <c r="AU24" s="32">
        <f>IF('Employee Master'!$B24="","",N('Employee Master'!$AE24))</f>
        <v/>
      </c>
      <c r="AV24" s="32">
        <f>IF('Employee Master'!$B24="","",MAX(0,$AR24-$AS24-$AT24-$AU24))</f>
        <v/>
      </c>
      <c r="AW24" s="39">
        <f>IF('Employee Master'!$B24="","",IF(N('Employee Master'!$AG24)=0,12,N('Employee Master'!$AG24)))</f>
        <v/>
      </c>
      <c r="AX24" s="38">
        <f>IF('Employee Master'!$B24="","",ROUND($AV24/$AW24,0))</f>
        <v/>
      </c>
    </row>
    <row r="25">
      <c r="A25" s="34">
        <f>IF('Employee Master'!$B25="","",'Employee Master'!$B25)</f>
        <v/>
      </c>
      <c r="B25" s="34">
        <f>IF('Employee Master'!$B25="","",'Employee Master'!$C25)</f>
        <v/>
      </c>
      <c r="C25" s="34">
        <f>IF('Employee Master'!$B25="","",IF('Employee Master'!$I25="","New",'Employee Master'!$I25))</f>
        <v/>
      </c>
      <c r="D25" s="34">
        <f>IF('Employee Master'!$B25="","",IF('Employee Master'!$J25="","Below 60",'Employee Master'!$J25))</f>
        <v/>
      </c>
      <c r="E25" s="35">
        <f>IF('Employee Master'!$B25="","",'Salary Structure'!$N25)</f>
        <v/>
      </c>
      <c r="F25" s="35">
        <f>IF('Employee Master'!$B25="","",'Salary Structure'!$U25)</f>
        <v/>
      </c>
      <c r="G25" s="35">
        <f>IF('Employee Master'!$B25="","",$E25+$F25)</f>
        <v/>
      </c>
      <c r="H25" s="35">
        <f>IF('Employee Master'!$B25="","",'Salary Structure'!$D25)</f>
        <v/>
      </c>
      <c r="I25" s="35">
        <f>IF('Employee Master'!$B25="","",'Salary Structure'!$E25)</f>
        <v/>
      </c>
      <c r="J25" s="35">
        <f>IF('Employee Master'!$B25="","",N('Employee Master'!$Q25)*12)</f>
        <v/>
      </c>
      <c r="K25" s="35">
        <f>IF('Employee Master'!$B25="","",IF(AND($C25="Old",$J25&gt;0,$I25&gt;0),MAX(0,MIN($I25,$J25-0.1*$H25,IF('Employee Master'!$P25="Yes",0.5,0.4)*$H25)),0))</f>
        <v/>
      </c>
      <c r="L25" s="35">
        <f>IF('Employee Master'!$B25="","",IF($C25="Old",N('Employee Master'!$V25),0))</f>
        <v/>
      </c>
      <c r="M25" s="35">
        <f>IF('Employee Master'!$B25="","",IF($C25="Old",'Tax Rates'!$C$28,'Tax Rates'!$C$27))</f>
        <v/>
      </c>
      <c r="N25" s="35">
        <f>IF('Employee Master'!$B25="","",IF($C25="Old",'Salary Structure'!$T25,0))</f>
        <v/>
      </c>
      <c r="O25" s="35">
        <f>IF('Employee Master'!$B25="","",$G25-$K25-$L25-$M25-$N25)</f>
        <v/>
      </c>
      <c r="P25" s="35">
        <f>IF('Employee Master'!$B25="","",N('Employee Master'!$AC25))</f>
        <v/>
      </c>
      <c r="Q25" s="35">
        <f>IF('Employee Master'!$B25="","",N('Employee Master'!$W25))</f>
        <v/>
      </c>
      <c r="R25" s="35">
        <f>IF('Employee Master'!$B25="","",IF($C25="Old",MIN(N('Employee Master'!$X25),'Tax Rates'!$C$36),0))</f>
        <v/>
      </c>
      <c r="S25" s="35">
        <f>IF('Employee Master'!$B25="","",MAX(0,$O25+$P25+$Q25-$R25))</f>
        <v/>
      </c>
      <c r="T25" s="35">
        <f>IF('Employee Master'!$B25="","",IF($C25="Old",MIN(N('Employee Master'!$Y25),'Tax Rates'!$C$34),0))</f>
        <v/>
      </c>
      <c r="U25" s="35">
        <f>IF('Employee Master'!$B25="","",IF($C25="Old",MIN(N('Employee Master'!$Z25),'Tax Rates'!$C$35),0))</f>
        <v/>
      </c>
      <c r="V25" s="35">
        <f>IF('Employee Master'!$B25="","",IF($C25="Old",N('Employee Master'!$AA25),0))</f>
        <v/>
      </c>
      <c r="W25" s="35">
        <f>IF('Employee Master'!$B25="","",IF($C25="Old",N('Employee Master'!$AB25),0))</f>
        <v/>
      </c>
      <c r="X25" s="35">
        <f>IF('Employee Master'!$B25="","",MIN('Salary Structure'!$H25,$H25*IF($C25="Old",'Tax Rates'!$C$38,'Tax Rates'!$C$37)))</f>
        <v/>
      </c>
      <c r="Y25" s="35">
        <f>IF('Employee Master'!$B25="","",$T25+$U25+$V25+$W25+$X25)</f>
        <v/>
      </c>
      <c r="Z25" s="38">
        <f>IF('Employee Master'!$B25="","",ROUND(MAX(0,$S25-$Y25)/10,0)*10)</f>
        <v/>
      </c>
      <c r="AA25" s="35">
        <f>IF('Employee Master'!$B25="","",ROUND(IF($C25="Old",MAX(0,$Z25-IFERROR(INDEX('Tax Rates'!$C$16:$C$18,MATCH($D25,'Tax Rates'!$B$16:$B$18,0)),'Tax Rates'!$C$16))*'Tax Rates'!$C$22+MAX(0,$Z25-'Tax Rates'!$C$20)*('Tax Rates'!$C$23-'Tax Rates'!$C$22)+MAX(0,$Z25-'Tax Rates'!$C$21)*('Tax Rates'!$C$24-'Tax Rates'!$C$23),SUMPRODUCT(('Tax Rates'!$B$6:$B$12&lt;$Z25)*($Z25-'Tax Rates'!$B$6:$B$12)*'Tax Rates'!$E$6:$E$12)),2))</f>
        <v/>
      </c>
      <c r="AB25" s="35">
        <f>IF('Employee Master'!$B25="","",IF($C25="Old",IF($Z25&lt;='Tax Rates'!$C$31,MIN($AA25,'Tax Rates'!$C$32),0),IF($Z25&lt;='Tax Rates'!$C$29,MIN($AA25,'Tax Rates'!$C$30),MAX(0,$AA25-MAX(0,$Z25-'Tax Rates'!$C$29)))))</f>
        <v/>
      </c>
      <c r="AC25" s="35">
        <f>IF('Employee Master'!$B25="","",$AA25-$AB25)</f>
        <v/>
      </c>
      <c r="AD25" s="35">
        <f>IF('Employee Master'!$B25="","",IFERROR(LOOKUP($Z25-1,'Tax Rates'!$B$43:$B$47,'Tax Rates'!$B$43:$B$47),0))</f>
        <v/>
      </c>
      <c r="AE25" s="35">
        <f>IF('Employee Master'!$B25="","",IF($C25="Old",MAX(0,$AD25-IFERROR(INDEX('Tax Rates'!$C$16:$C$18,MATCH($D25,'Tax Rates'!$B$16:$B$18,0)),'Tax Rates'!$C$16))*'Tax Rates'!$C$22+MAX(0,$AD25-'Tax Rates'!$C$20)*('Tax Rates'!$C$23-'Tax Rates'!$C$22)+MAX(0,$AD25-'Tax Rates'!$C$21)*('Tax Rates'!$C$24-'Tax Rates'!$C$23),SUMPRODUCT(('Tax Rates'!$B$6:$B$12&lt;$AD25)*($AD25-'Tax Rates'!$B$6:$B$12)*'Tax Rates'!$E$6:$E$12)))</f>
        <v/>
      </c>
      <c r="AF25" s="35">
        <f>IF('Employee Master'!$B25="","",IF($C25="Old",IF($AD25&lt;='Tax Rates'!$C$31,MIN($AE25,'Tax Rates'!$C$32),0),IF($AD25&lt;='Tax Rates'!$C$29,MIN($AE25,'Tax Rates'!$C$30),MAX(0,$AE25-MAX(0,$AD25-'Tax Rates'!$C$29)))))</f>
        <v/>
      </c>
      <c r="AG25" s="35">
        <f>IF('Employee Master'!$B25="","",$AE25-$AF25)</f>
        <v/>
      </c>
      <c r="AH25" s="40">
        <f>IF('Employee Master'!$B25="","",IFERROR(LOOKUP($AD25-1,'Tax Rates'!$B$43:$B$47,IF($C25="Old",'Tax Rates'!$D$43:$D$47,'Tax Rates'!$C$43:$C$47)),0))</f>
        <v/>
      </c>
      <c r="AI25" s="35">
        <f>IF('Employee Master'!$B25="","",$AG25*(1+$AH25))</f>
        <v/>
      </c>
      <c r="AJ25" s="40">
        <f>IF('Employee Master'!$B25="","",IFERROR(LOOKUP($Z25-1,'Tax Rates'!$B$43:$B$47,IF($C25="Old",'Tax Rates'!$D$43:$D$47,'Tax Rates'!$C$43:$C$47)),0))</f>
        <v/>
      </c>
      <c r="AK25" s="35">
        <f>IF('Employee Master'!$B25="","",$AC25*$AJ25)</f>
        <v/>
      </c>
      <c r="AL25" s="35">
        <f>IF('Employee Master'!$B25="","",IF($AJ25=0,0,MAX(0,($AC25+$AK25)-($AI25+($Z25-$AD25)))))</f>
        <v/>
      </c>
      <c r="AM25" s="35">
        <f>IF('Employee Master'!$B25="","",$AC25+$AK25-$AL25)</f>
        <v/>
      </c>
      <c r="AN25" s="35">
        <f>IF('Employee Master'!$B25="","",$AM25*'Tax Rates'!$C$33)</f>
        <v/>
      </c>
      <c r="AO25" s="35">
        <f>IF('Employee Master'!$B25="","",ROUND($AM25+$AN25,0))</f>
        <v/>
      </c>
      <c r="AP25" s="34">
        <f>IF('Employee Master'!$B25="","",IF(LEN(TRIM('Employee Master'!$D25))&lt;&gt;10,"No",IF(ISNUMBER(VALUE(MID(TRIM('Employee Master'!$D25),6,4))),"Yes","No")))</f>
        <v/>
      </c>
      <c r="AQ25" s="35">
        <f>IF('Employee Master'!$B25="","",IF($AP25="Yes",0,ROUND($Z25*0.2,0)))</f>
        <v/>
      </c>
      <c r="AR25" s="38">
        <f>IF('Employee Master'!$B25="","",MAX($AO25,$AQ25))</f>
        <v/>
      </c>
      <c r="AS25" s="35">
        <f>IF('Employee Master'!$B25="","",N('Employee Master'!$AF25))</f>
        <v/>
      </c>
      <c r="AT25" s="35">
        <f>IF('Employee Master'!$B25="","",N('Employee Master'!$AD25))</f>
        <v/>
      </c>
      <c r="AU25" s="35">
        <f>IF('Employee Master'!$B25="","",N('Employee Master'!$AE25))</f>
        <v/>
      </c>
      <c r="AV25" s="35">
        <f>IF('Employee Master'!$B25="","",MAX(0,$AR25-$AS25-$AT25-$AU25))</f>
        <v/>
      </c>
      <c r="AW25" s="41">
        <f>IF('Employee Master'!$B25="","",IF(N('Employee Master'!$AG25)=0,12,N('Employee Master'!$AG25)))</f>
        <v/>
      </c>
      <c r="AX25" s="38">
        <f>IF('Employee Master'!$B25="","",ROUND($AV25/$AW25,0))</f>
        <v/>
      </c>
    </row>
    <row r="26">
      <c r="A26" s="31">
        <f>IF('Employee Master'!$B26="","",'Employee Master'!$B26)</f>
        <v/>
      </c>
      <c r="B26" s="31">
        <f>IF('Employee Master'!$B26="","",'Employee Master'!$C26)</f>
        <v/>
      </c>
      <c r="C26" s="31">
        <f>IF('Employee Master'!$B26="","",IF('Employee Master'!$I26="","New",'Employee Master'!$I26))</f>
        <v/>
      </c>
      <c r="D26" s="31">
        <f>IF('Employee Master'!$B26="","",IF('Employee Master'!$J26="","Below 60",'Employee Master'!$J26))</f>
        <v/>
      </c>
      <c r="E26" s="32">
        <f>IF('Employee Master'!$B26="","",'Salary Structure'!$N26)</f>
        <v/>
      </c>
      <c r="F26" s="32">
        <f>IF('Employee Master'!$B26="","",'Salary Structure'!$U26)</f>
        <v/>
      </c>
      <c r="G26" s="32">
        <f>IF('Employee Master'!$B26="","",$E26+$F26)</f>
        <v/>
      </c>
      <c r="H26" s="32">
        <f>IF('Employee Master'!$B26="","",'Salary Structure'!$D26)</f>
        <v/>
      </c>
      <c r="I26" s="32">
        <f>IF('Employee Master'!$B26="","",'Salary Structure'!$E26)</f>
        <v/>
      </c>
      <c r="J26" s="32">
        <f>IF('Employee Master'!$B26="","",N('Employee Master'!$Q26)*12)</f>
        <v/>
      </c>
      <c r="K26" s="32">
        <f>IF('Employee Master'!$B26="","",IF(AND($C26="Old",$J26&gt;0,$I26&gt;0),MAX(0,MIN($I26,$J26-0.1*$H26,IF('Employee Master'!$P26="Yes",0.5,0.4)*$H26)),0))</f>
        <v/>
      </c>
      <c r="L26" s="32">
        <f>IF('Employee Master'!$B26="","",IF($C26="Old",N('Employee Master'!$V26),0))</f>
        <v/>
      </c>
      <c r="M26" s="32">
        <f>IF('Employee Master'!$B26="","",IF($C26="Old",'Tax Rates'!$C$28,'Tax Rates'!$C$27))</f>
        <v/>
      </c>
      <c r="N26" s="32">
        <f>IF('Employee Master'!$B26="","",IF($C26="Old",'Salary Structure'!$T26,0))</f>
        <v/>
      </c>
      <c r="O26" s="32">
        <f>IF('Employee Master'!$B26="","",$G26-$K26-$L26-$M26-$N26)</f>
        <v/>
      </c>
      <c r="P26" s="32">
        <f>IF('Employee Master'!$B26="","",N('Employee Master'!$AC26))</f>
        <v/>
      </c>
      <c r="Q26" s="32">
        <f>IF('Employee Master'!$B26="","",N('Employee Master'!$W26))</f>
        <v/>
      </c>
      <c r="R26" s="32">
        <f>IF('Employee Master'!$B26="","",IF($C26="Old",MIN(N('Employee Master'!$X26),'Tax Rates'!$C$36),0))</f>
        <v/>
      </c>
      <c r="S26" s="32">
        <f>IF('Employee Master'!$B26="","",MAX(0,$O26+$P26+$Q26-$R26))</f>
        <v/>
      </c>
      <c r="T26" s="32">
        <f>IF('Employee Master'!$B26="","",IF($C26="Old",MIN(N('Employee Master'!$Y26),'Tax Rates'!$C$34),0))</f>
        <v/>
      </c>
      <c r="U26" s="32">
        <f>IF('Employee Master'!$B26="","",IF($C26="Old",MIN(N('Employee Master'!$Z26),'Tax Rates'!$C$35),0))</f>
        <v/>
      </c>
      <c r="V26" s="32">
        <f>IF('Employee Master'!$B26="","",IF($C26="Old",N('Employee Master'!$AA26),0))</f>
        <v/>
      </c>
      <c r="W26" s="32">
        <f>IF('Employee Master'!$B26="","",IF($C26="Old",N('Employee Master'!$AB26),0))</f>
        <v/>
      </c>
      <c r="X26" s="32">
        <f>IF('Employee Master'!$B26="","",MIN('Salary Structure'!$H26,$H26*IF($C26="Old",'Tax Rates'!$C$38,'Tax Rates'!$C$37)))</f>
        <v/>
      </c>
      <c r="Y26" s="32">
        <f>IF('Employee Master'!$B26="","",$T26+$U26+$V26+$W26+$X26)</f>
        <v/>
      </c>
      <c r="Z26" s="38">
        <f>IF('Employee Master'!$B26="","",ROUND(MAX(0,$S26-$Y26)/10,0)*10)</f>
        <v/>
      </c>
      <c r="AA26" s="32">
        <f>IF('Employee Master'!$B26="","",ROUND(IF($C26="Old",MAX(0,$Z26-IFERROR(INDEX('Tax Rates'!$C$16:$C$18,MATCH($D26,'Tax Rates'!$B$16:$B$18,0)),'Tax Rates'!$C$16))*'Tax Rates'!$C$22+MAX(0,$Z26-'Tax Rates'!$C$20)*('Tax Rates'!$C$23-'Tax Rates'!$C$22)+MAX(0,$Z26-'Tax Rates'!$C$21)*('Tax Rates'!$C$24-'Tax Rates'!$C$23),SUMPRODUCT(('Tax Rates'!$B$6:$B$12&lt;$Z26)*($Z26-'Tax Rates'!$B$6:$B$12)*'Tax Rates'!$E$6:$E$12)),2))</f>
        <v/>
      </c>
      <c r="AB26" s="32">
        <f>IF('Employee Master'!$B26="","",IF($C26="Old",IF($Z26&lt;='Tax Rates'!$C$31,MIN($AA26,'Tax Rates'!$C$32),0),IF($Z26&lt;='Tax Rates'!$C$29,MIN($AA26,'Tax Rates'!$C$30),MAX(0,$AA26-MAX(0,$Z26-'Tax Rates'!$C$29)))))</f>
        <v/>
      </c>
      <c r="AC26" s="32">
        <f>IF('Employee Master'!$B26="","",$AA26-$AB26)</f>
        <v/>
      </c>
      <c r="AD26" s="32">
        <f>IF('Employee Master'!$B26="","",IFERROR(LOOKUP($Z26-1,'Tax Rates'!$B$43:$B$47,'Tax Rates'!$B$43:$B$47),0))</f>
        <v/>
      </c>
      <c r="AE26" s="32">
        <f>IF('Employee Master'!$B26="","",IF($C26="Old",MAX(0,$AD26-IFERROR(INDEX('Tax Rates'!$C$16:$C$18,MATCH($D26,'Tax Rates'!$B$16:$B$18,0)),'Tax Rates'!$C$16))*'Tax Rates'!$C$22+MAX(0,$AD26-'Tax Rates'!$C$20)*('Tax Rates'!$C$23-'Tax Rates'!$C$22)+MAX(0,$AD26-'Tax Rates'!$C$21)*('Tax Rates'!$C$24-'Tax Rates'!$C$23),SUMPRODUCT(('Tax Rates'!$B$6:$B$12&lt;$AD26)*($AD26-'Tax Rates'!$B$6:$B$12)*'Tax Rates'!$E$6:$E$12)))</f>
        <v/>
      </c>
      <c r="AF26" s="32">
        <f>IF('Employee Master'!$B26="","",IF($C26="Old",IF($AD26&lt;='Tax Rates'!$C$31,MIN($AE26,'Tax Rates'!$C$32),0),IF($AD26&lt;='Tax Rates'!$C$29,MIN($AE26,'Tax Rates'!$C$30),MAX(0,$AE26-MAX(0,$AD26-'Tax Rates'!$C$29)))))</f>
        <v/>
      </c>
      <c r="AG26" s="32">
        <f>IF('Employee Master'!$B26="","",$AE26-$AF26)</f>
        <v/>
      </c>
      <c r="AH26" s="16">
        <f>IF('Employee Master'!$B26="","",IFERROR(LOOKUP($AD26-1,'Tax Rates'!$B$43:$B$47,IF($C26="Old",'Tax Rates'!$D$43:$D$47,'Tax Rates'!$C$43:$C$47)),0))</f>
        <v/>
      </c>
      <c r="AI26" s="32">
        <f>IF('Employee Master'!$B26="","",$AG26*(1+$AH26))</f>
        <v/>
      </c>
      <c r="AJ26" s="16">
        <f>IF('Employee Master'!$B26="","",IFERROR(LOOKUP($Z26-1,'Tax Rates'!$B$43:$B$47,IF($C26="Old",'Tax Rates'!$D$43:$D$47,'Tax Rates'!$C$43:$C$47)),0))</f>
        <v/>
      </c>
      <c r="AK26" s="32">
        <f>IF('Employee Master'!$B26="","",$AC26*$AJ26)</f>
        <v/>
      </c>
      <c r="AL26" s="32">
        <f>IF('Employee Master'!$B26="","",IF($AJ26=0,0,MAX(0,($AC26+$AK26)-($AI26+($Z26-$AD26)))))</f>
        <v/>
      </c>
      <c r="AM26" s="32">
        <f>IF('Employee Master'!$B26="","",$AC26+$AK26-$AL26)</f>
        <v/>
      </c>
      <c r="AN26" s="32">
        <f>IF('Employee Master'!$B26="","",$AM26*'Tax Rates'!$C$33)</f>
        <v/>
      </c>
      <c r="AO26" s="32">
        <f>IF('Employee Master'!$B26="","",ROUND($AM26+$AN26,0))</f>
        <v/>
      </c>
      <c r="AP26" s="31">
        <f>IF('Employee Master'!$B26="","",IF(LEN(TRIM('Employee Master'!$D26))&lt;&gt;10,"No",IF(ISNUMBER(VALUE(MID(TRIM('Employee Master'!$D26),6,4))),"Yes","No")))</f>
        <v/>
      </c>
      <c r="AQ26" s="32">
        <f>IF('Employee Master'!$B26="","",IF($AP26="Yes",0,ROUND($Z26*0.2,0)))</f>
        <v/>
      </c>
      <c r="AR26" s="38">
        <f>IF('Employee Master'!$B26="","",MAX($AO26,$AQ26))</f>
        <v/>
      </c>
      <c r="AS26" s="32">
        <f>IF('Employee Master'!$B26="","",N('Employee Master'!$AF26))</f>
        <v/>
      </c>
      <c r="AT26" s="32">
        <f>IF('Employee Master'!$B26="","",N('Employee Master'!$AD26))</f>
        <v/>
      </c>
      <c r="AU26" s="32">
        <f>IF('Employee Master'!$B26="","",N('Employee Master'!$AE26))</f>
        <v/>
      </c>
      <c r="AV26" s="32">
        <f>IF('Employee Master'!$B26="","",MAX(0,$AR26-$AS26-$AT26-$AU26))</f>
        <v/>
      </c>
      <c r="AW26" s="39">
        <f>IF('Employee Master'!$B26="","",IF(N('Employee Master'!$AG26)=0,12,N('Employee Master'!$AG26)))</f>
        <v/>
      </c>
      <c r="AX26" s="38">
        <f>IF('Employee Master'!$B26="","",ROUND($AV26/$AW26,0))</f>
        <v/>
      </c>
    </row>
    <row r="27">
      <c r="A27" s="34">
        <f>IF('Employee Master'!$B27="","",'Employee Master'!$B27)</f>
        <v/>
      </c>
      <c r="B27" s="34">
        <f>IF('Employee Master'!$B27="","",'Employee Master'!$C27)</f>
        <v/>
      </c>
      <c r="C27" s="34">
        <f>IF('Employee Master'!$B27="","",IF('Employee Master'!$I27="","New",'Employee Master'!$I27))</f>
        <v/>
      </c>
      <c r="D27" s="34">
        <f>IF('Employee Master'!$B27="","",IF('Employee Master'!$J27="","Below 60",'Employee Master'!$J27))</f>
        <v/>
      </c>
      <c r="E27" s="35">
        <f>IF('Employee Master'!$B27="","",'Salary Structure'!$N27)</f>
        <v/>
      </c>
      <c r="F27" s="35">
        <f>IF('Employee Master'!$B27="","",'Salary Structure'!$U27)</f>
        <v/>
      </c>
      <c r="G27" s="35">
        <f>IF('Employee Master'!$B27="","",$E27+$F27)</f>
        <v/>
      </c>
      <c r="H27" s="35">
        <f>IF('Employee Master'!$B27="","",'Salary Structure'!$D27)</f>
        <v/>
      </c>
      <c r="I27" s="35">
        <f>IF('Employee Master'!$B27="","",'Salary Structure'!$E27)</f>
        <v/>
      </c>
      <c r="J27" s="35">
        <f>IF('Employee Master'!$B27="","",N('Employee Master'!$Q27)*12)</f>
        <v/>
      </c>
      <c r="K27" s="35">
        <f>IF('Employee Master'!$B27="","",IF(AND($C27="Old",$J27&gt;0,$I27&gt;0),MAX(0,MIN($I27,$J27-0.1*$H27,IF('Employee Master'!$P27="Yes",0.5,0.4)*$H27)),0))</f>
        <v/>
      </c>
      <c r="L27" s="35">
        <f>IF('Employee Master'!$B27="","",IF($C27="Old",N('Employee Master'!$V27),0))</f>
        <v/>
      </c>
      <c r="M27" s="35">
        <f>IF('Employee Master'!$B27="","",IF($C27="Old",'Tax Rates'!$C$28,'Tax Rates'!$C$27))</f>
        <v/>
      </c>
      <c r="N27" s="35">
        <f>IF('Employee Master'!$B27="","",IF($C27="Old",'Salary Structure'!$T27,0))</f>
        <v/>
      </c>
      <c r="O27" s="35">
        <f>IF('Employee Master'!$B27="","",$G27-$K27-$L27-$M27-$N27)</f>
        <v/>
      </c>
      <c r="P27" s="35">
        <f>IF('Employee Master'!$B27="","",N('Employee Master'!$AC27))</f>
        <v/>
      </c>
      <c r="Q27" s="35">
        <f>IF('Employee Master'!$B27="","",N('Employee Master'!$W27))</f>
        <v/>
      </c>
      <c r="R27" s="35">
        <f>IF('Employee Master'!$B27="","",IF($C27="Old",MIN(N('Employee Master'!$X27),'Tax Rates'!$C$36),0))</f>
        <v/>
      </c>
      <c r="S27" s="35">
        <f>IF('Employee Master'!$B27="","",MAX(0,$O27+$P27+$Q27-$R27))</f>
        <v/>
      </c>
      <c r="T27" s="35">
        <f>IF('Employee Master'!$B27="","",IF($C27="Old",MIN(N('Employee Master'!$Y27),'Tax Rates'!$C$34),0))</f>
        <v/>
      </c>
      <c r="U27" s="35">
        <f>IF('Employee Master'!$B27="","",IF($C27="Old",MIN(N('Employee Master'!$Z27),'Tax Rates'!$C$35),0))</f>
        <v/>
      </c>
      <c r="V27" s="35">
        <f>IF('Employee Master'!$B27="","",IF($C27="Old",N('Employee Master'!$AA27),0))</f>
        <v/>
      </c>
      <c r="W27" s="35">
        <f>IF('Employee Master'!$B27="","",IF($C27="Old",N('Employee Master'!$AB27),0))</f>
        <v/>
      </c>
      <c r="X27" s="35">
        <f>IF('Employee Master'!$B27="","",MIN('Salary Structure'!$H27,$H27*IF($C27="Old",'Tax Rates'!$C$38,'Tax Rates'!$C$37)))</f>
        <v/>
      </c>
      <c r="Y27" s="35">
        <f>IF('Employee Master'!$B27="","",$T27+$U27+$V27+$W27+$X27)</f>
        <v/>
      </c>
      <c r="Z27" s="38">
        <f>IF('Employee Master'!$B27="","",ROUND(MAX(0,$S27-$Y27)/10,0)*10)</f>
        <v/>
      </c>
      <c r="AA27" s="35">
        <f>IF('Employee Master'!$B27="","",ROUND(IF($C27="Old",MAX(0,$Z27-IFERROR(INDEX('Tax Rates'!$C$16:$C$18,MATCH($D27,'Tax Rates'!$B$16:$B$18,0)),'Tax Rates'!$C$16))*'Tax Rates'!$C$22+MAX(0,$Z27-'Tax Rates'!$C$20)*('Tax Rates'!$C$23-'Tax Rates'!$C$22)+MAX(0,$Z27-'Tax Rates'!$C$21)*('Tax Rates'!$C$24-'Tax Rates'!$C$23),SUMPRODUCT(('Tax Rates'!$B$6:$B$12&lt;$Z27)*($Z27-'Tax Rates'!$B$6:$B$12)*'Tax Rates'!$E$6:$E$12)),2))</f>
        <v/>
      </c>
      <c r="AB27" s="35">
        <f>IF('Employee Master'!$B27="","",IF($C27="Old",IF($Z27&lt;='Tax Rates'!$C$31,MIN($AA27,'Tax Rates'!$C$32),0),IF($Z27&lt;='Tax Rates'!$C$29,MIN($AA27,'Tax Rates'!$C$30),MAX(0,$AA27-MAX(0,$Z27-'Tax Rates'!$C$29)))))</f>
        <v/>
      </c>
      <c r="AC27" s="35">
        <f>IF('Employee Master'!$B27="","",$AA27-$AB27)</f>
        <v/>
      </c>
      <c r="AD27" s="35">
        <f>IF('Employee Master'!$B27="","",IFERROR(LOOKUP($Z27-1,'Tax Rates'!$B$43:$B$47,'Tax Rates'!$B$43:$B$47),0))</f>
        <v/>
      </c>
      <c r="AE27" s="35">
        <f>IF('Employee Master'!$B27="","",IF($C27="Old",MAX(0,$AD27-IFERROR(INDEX('Tax Rates'!$C$16:$C$18,MATCH($D27,'Tax Rates'!$B$16:$B$18,0)),'Tax Rates'!$C$16))*'Tax Rates'!$C$22+MAX(0,$AD27-'Tax Rates'!$C$20)*('Tax Rates'!$C$23-'Tax Rates'!$C$22)+MAX(0,$AD27-'Tax Rates'!$C$21)*('Tax Rates'!$C$24-'Tax Rates'!$C$23),SUMPRODUCT(('Tax Rates'!$B$6:$B$12&lt;$AD27)*($AD27-'Tax Rates'!$B$6:$B$12)*'Tax Rates'!$E$6:$E$12)))</f>
        <v/>
      </c>
      <c r="AF27" s="35">
        <f>IF('Employee Master'!$B27="","",IF($C27="Old",IF($AD27&lt;='Tax Rates'!$C$31,MIN($AE27,'Tax Rates'!$C$32),0),IF($AD27&lt;='Tax Rates'!$C$29,MIN($AE27,'Tax Rates'!$C$30),MAX(0,$AE27-MAX(0,$AD27-'Tax Rates'!$C$29)))))</f>
        <v/>
      </c>
      <c r="AG27" s="35">
        <f>IF('Employee Master'!$B27="","",$AE27-$AF27)</f>
        <v/>
      </c>
      <c r="AH27" s="40">
        <f>IF('Employee Master'!$B27="","",IFERROR(LOOKUP($AD27-1,'Tax Rates'!$B$43:$B$47,IF($C27="Old",'Tax Rates'!$D$43:$D$47,'Tax Rates'!$C$43:$C$47)),0))</f>
        <v/>
      </c>
      <c r="AI27" s="35">
        <f>IF('Employee Master'!$B27="","",$AG27*(1+$AH27))</f>
        <v/>
      </c>
      <c r="AJ27" s="40">
        <f>IF('Employee Master'!$B27="","",IFERROR(LOOKUP($Z27-1,'Tax Rates'!$B$43:$B$47,IF($C27="Old",'Tax Rates'!$D$43:$D$47,'Tax Rates'!$C$43:$C$47)),0))</f>
        <v/>
      </c>
      <c r="AK27" s="35">
        <f>IF('Employee Master'!$B27="","",$AC27*$AJ27)</f>
        <v/>
      </c>
      <c r="AL27" s="35">
        <f>IF('Employee Master'!$B27="","",IF($AJ27=0,0,MAX(0,($AC27+$AK27)-($AI27+($Z27-$AD27)))))</f>
        <v/>
      </c>
      <c r="AM27" s="35">
        <f>IF('Employee Master'!$B27="","",$AC27+$AK27-$AL27)</f>
        <v/>
      </c>
      <c r="AN27" s="35">
        <f>IF('Employee Master'!$B27="","",$AM27*'Tax Rates'!$C$33)</f>
        <v/>
      </c>
      <c r="AO27" s="35">
        <f>IF('Employee Master'!$B27="","",ROUND($AM27+$AN27,0))</f>
        <v/>
      </c>
      <c r="AP27" s="34">
        <f>IF('Employee Master'!$B27="","",IF(LEN(TRIM('Employee Master'!$D27))&lt;&gt;10,"No",IF(ISNUMBER(VALUE(MID(TRIM('Employee Master'!$D27),6,4))),"Yes","No")))</f>
        <v/>
      </c>
      <c r="AQ27" s="35">
        <f>IF('Employee Master'!$B27="","",IF($AP27="Yes",0,ROUND($Z27*0.2,0)))</f>
        <v/>
      </c>
      <c r="AR27" s="38">
        <f>IF('Employee Master'!$B27="","",MAX($AO27,$AQ27))</f>
        <v/>
      </c>
      <c r="AS27" s="35">
        <f>IF('Employee Master'!$B27="","",N('Employee Master'!$AF27))</f>
        <v/>
      </c>
      <c r="AT27" s="35">
        <f>IF('Employee Master'!$B27="","",N('Employee Master'!$AD27))</f>
        <v/>
      </c>
      <c r="AU27" s="35">
        <f>IF('Employee Master'!$B27="","",N('Employee Master'!$AE27))</f>
        <v/>
      </c>
      <c r="AV27" s="35">
        <f>IF('Employee Master'!$B27="","",MAX(0,$AR27-$AS27-$AT27-$AU27))</f>
        <v/>
      </c>
      <c r="AW27" s="41">
        <f>IF('Employee Master'!$B27="","",IF(N('Employee Master'!$AG27)=0,12,N('Employee Master'!$AG27)))</f>
        <v/>
      </c>
      <c r="AX27" s="38">
        <f>IF('Employee Master'!$B27="","",ROUND($AV27/$AW27,0))</f>
        <v/>
      </c>
    </row>
    <row r="28">
      <c r="A28" s="31">
        <f>IF('Employee Master'!$B28="","",'Employee Master'!$B28)</f>
        <v/>
      </c>
      <c r="B28" s="31">
        <f>IF('Employee Master'!$B28="","",'Employee Master'!$C28)</f>
        <v/>
      </c>
      <c r="C28" s="31">
        <f>IF('Employee Master'!$B28="","",IF('Employee Master'!$I28="","New",'Employee Master'!$I28))</f>
        <v/>
      </c>
      <c r="D28" s="31">
        <f>IF('Employee Master'!$B28="","",IF('Employee Master'!$J28="","Below 60",'Employee Master'!$J28))</f>
        <v/>
      </c>
      <c r="E28" s="32">
        <f>IF('Employee Master'!$B28="","",'Salary Structure'!$N28)</f>
        <v/>
      </c>
      <c r="F28" s="32">
        <f>IF('Employee Master'!$B28="","",'Salary Structure'!$U28)</f>
        <v/>
      </c>
      <c r="G28" s="32">
        <f>IF('Employee Master'!$B28="","",$E28+$F28)</f>
        <v/>
      </c>
      <c r="H28" s="32">
        <f>IF('Employee Master'!$B28="","",'Salary Structure'!$D28)</f>
        <v/>
      </c>
      <c r="I28" s="32">
        <f>IF('Employee Master'!$B28="","",'Salary Structure'!$E28)</f>
        <v/>
      </c>
      <c r="J28" s="32">
        <f>IF('Employee Master'!$B28="","",N('Employee Master'!$Q28)*12)</f>
        <v/>
      </c>
      <c r="K28" s="32">
        <f>IF('Employee Master'!$B28="","",IF(AND($C28="Old",$J28&gt;0,$I28&gt;0),MAX(0,MIN($I28,$J28-0.1*$H28,IF('Employee Master'!$P28="Yes",0.5,0.4)*$H28)),0))</f>
        <v/>
      </c>
      <c r="L28" s="32">
        <f>IF('Employee Master'!$B28="","",IF($C28="Old",N('Employee Master'!$V28),0))</f>
        <v/>
      </c>
      <c r="M28" s="32">
        <f>IF('Employee Master'!$B28="","",IF($C28="Old",'Tax Rates'!$C$28,'Tax Rates'!$C$27))</f>
        <v/>
      </c>
      <c r="N28" s="32">
        <f>IF('Employee Master'!$B28="","",IF($C28="Old",'Salary Structure'!$T28,0))</f>
        <v/>
      </c>
      <c r="O28" s="32">
        <f>IF('Employee Master'!$B28="","",$G28-$K28-$L28-$M28-$N28)</f>
        <v/>
      </c>
      <c r="P28" s="32">
        <f>IF('Employee Master'!$B28="","",N('Employee Master'!$AC28))</f>
        <v/>
      </c>
      <c r="Q28" s="32">
        <f>IF('Employee Master'!$B28="","",N('Employee Master'!$W28))</f>
        <v/>
      </c>
      <c r="R28" s="32">
        <f>IF('Employee Master'!$B28="","",IF($C28="Old",MIN(N('Employee Master'!$X28),'Tax Rates'!$C$36),0))</f>
        <v/>
      </c>
      <c r="S28" s="32">
        <f>IF('Employee Master'!$B28="","",MAX(0,$O28+$P28+$Q28-$R28))</f>
        <v/>
      </c>
      <c r="T28" s="32">
        <f>IF('Employee Master'!$B28="","",IF($C28="Old",MIN(N('Employee Master'!$Y28),'Tax Rates'!$C$34),0))</f>
        <v/>
      </c>
      <c r="U28" s="32">
        <f>IF('Employee Master'!$B28="","",IF($C28="Old",MIN(N('Employee Master'!$Z28),'Tax Rates'!$C$35),0))</f>
        <v/>
      </c>
      <c r="V28" s="32">
        <f>IF('Employee Master'!$B28="","",IF($C28="Old",N('Employee Master'!$AA28),0))</f>
        <v/>
      </c>
      <c r="W28" s="32">
        <f>IF('Employee Master'!$B28="","",IF($C28="Old",N('Employee Master'!$AB28),0))</f>
        <v/>
      </c>
      <c r="X28" s="32">
        <f>IF('Employee Master'!$B28="","",MIN('Salary Structure'!$H28,$H28*IF($C28="Old",'Tax Rates'!$C$38,'Tax Rates'!$C$37)))</f>
        <v/>
      </c>
      <c r="Y28" s="32">
        <f>IF('Employee Master'!$B28="","",$T28+$U28+$V28+$W28+$X28)</f>
        <v/>
      </c>
      <c r="Z28" s="38">
        <f>IF('Employee Master'!$B28="","",ROUND(MAX(0,$S28-$Y28)/10,0)*10)</f>
        <v/>
      </c>
      <c r="AA28" s="32">
        <f>IF('Employee Master'!$B28="","",ROUND(IF($C28="Old",MAX(0,$Z28-IFERROR(INDEX('Tax Rates'!$C$16:$C$18,MATCH($D28,'Tax Rates'!$B$16:$B$18,0)),'Tax Rates'!$C$16))*'Tax Rates'!$C$22+MAX(0,$Z28-'Tax Rates'!$C$20)*('Tax Rates'!$C$23-'Tax Rates'!$C$22)+MAX(0,$Z28-'Tax Rates'!$C$21)*('Tax Rates'!$C$24-'Tax Rates'!$C$23),SUMPRODUCT(('Tax Rates'!$B$6:$B$12&lt;$Z28)*($Z28-'Tax Rates'!$B$6:$B$12)*'Tax Rates'!$E$6:$E$12)),2))</f>
        <v/>
      </c>
      <c r="AB28" s="32">
        <f>IF('Employee Master'!$B28="","",IF($C28="Old",IF($Z28&lt;='Tax Rates'!$C$31,MIN($AA28,'Tax Rates'!$C$32),0),IF($Z28&lt;='Tax Rates'!$C$29,MIN($AA28,'Tax Rates'!$C$30),MAX(0,$AA28-MAX(0,$Z28-'Tax Rates'!$C$29)))))</f>
        <v/>
      </c>
      <c r="AC28" s="32">
        <f>IF('Employee Master'!$B28="","",$AA28-$AB28)</f>
        <v/>
      </c>
      <c r="AD28" s="32">
        <f>IF('Employee Master'!$B28="","",IFERROR(LOOKUP($Z28-1,'Tax Rates'!$B$43:$B$47,'Tax Rates'!$B$43:$B$47),0))</f>
        <v/>
      </c>
      <c r="AE28" s="32">
        <f>IF('Employee Master'!$B28="","",IF($C28="Old",MAX(0,$AD28-IFERROR(INDEX('Tax Rates'!$C$16:$C$18,MATCH($D28,'Tax Rates'!$B$16:$B$18,0)),'Tax Rates'!$C$16))*'Tax Rates'!$C$22+MAX(0,$AD28-'Tax Rates'!$C$20)*('Tax Rates'!$C$23-'Tax Rates'!$C$22)+MAX(0,$AD28-'Tax Rates'!$C$21)*('Tax Rates'!$C$24-'Tax Rates'!$C$23),SUMPRODUCT(('Tax Rates'!$B$6:$B$12&lt;$AD28)*($AD28-'Tax Rates'!$B$6:$B$12)*'Tax Rates'!$E$6:$E$12)))</f>
        <v/>
      </c>
      <c r="AF28" s="32">
        <f>IF('Employee Master'!$B28="","",IF($C28="Old",IF($AD28&lt;='Tax Rates'!$C$31,MIN($AE28,'Tax Rates'!$C$32),0),IF($AD28&lt;='Tax Rates'!$C$29,MIN($AE28,'Tax Rates'!$C$30),MAX(0,$AE28-MAX(0,$AD28-'Tax Rates'!$C$29)))))</f>
        <v/>
      </c>
      <c r="AG28" s="32">
        <f>IF('Employee Master'!$B28="","",$AE28-$AF28)</f>
        <v/>
      </c>
      <c r="AH28" s="16">
        <f>IF('Employee Master'!$B28="","",IFERROR(LOOKUP($AD28-1,'Tax Rates'!$B$43:$B$47,IF($C28="Old",'Tax Rates'!$D$43:$D$47,'Tax Rates'!$C$43:$C$47)),0))</f>
        <v/>
      </c>
      <c r="AI28" s="32">
        <f>IF('Employee Master'!$B28="","",$AG28*(1+$AH28))</f>
        <v/>
      </c>
      <c r="AJ28" s="16">
        <f>IF('Employee Master'!$B28="","",IFERROR(LOOKUP($Z28-1,'Tax Rates'!$B$43:$B$47,IF($C28="Old",'Tax Rates'!$D$43:$D$47,'Tax Rates'!$C$43:$C$47)),0))</f>
        <v/>
      </c>
      <c r="AK28" s="32">
        <f>IF('Employee Master'!$B28="","",$AC28*$AJ28)</f>
        <v/>
      </c>
      <c r="AL28" s="32">
        <f>IF('Employee Master'!$B28="","",IF($AJ28=0,0,MAX(0,($AC28+$AK28)-($AI28+($Z28-$AD28)))))</f>
        <v/>
      </c>
      <c r="AM28" s="32">
        <f>IF('Employee Master'!$B28="","",$AC28+$AK28-$AL28)</f>
        <v/>
      </c>
      <c r="AN28" s="32">
        <f>IF('Employee Master'!$B28="","",$AM28*'Tax Rates'!$C$33)</f>
        <v/>
      </c>
      <c r="AO28" s="32">
        <f>IF('Employee Master'!$B28="","",ROUND($AM28+$AN28,0))</f>
        <v/>
      </c>
      <c r="AP28" s="31">
        <f>IF('Employee Master'!$B28="","",IF(LEN(TRIM('Employee Master'!$D28))&lt;&gt;10,"No",IF(ISNUMBER(VALUE(MID(TRIM('Employee Master'!$D28),6,4))),"Yes","No")))</f>
        <v/>
      </c>
      <c r="AQ28" s="32">
        <f>IF('Employee Master'!$B28="","",IF($AP28="Yes",0,ROUND($Z28*0.2,0)))</f>
        <v/>
      </c>
      <c r="AR28" s="38">
        <f>IF('Employee Master'!$B28="","",MAX($AO28,$AQ28))</f>
        <v/>
      </c>
      <c r="AS28" s="32">
        <f>IF('Employee Master'!$B28="","",N('Employee Master'!$AF28))</f>
        <v/>
      </c>
      <c r="AT28" s="32">
        <f>IF('Employee Master'!$B28="","",N('Employee Master'!$AD28))</f>
        <v/>
      </c>
      <c r="AU28" s="32">
        <f>IF('Employee Master'!$B28="","",N('Employee Master'!$AE28))</f>
        <v/>
      </c>
      <c r="AV28" s="32">
        <f>IF('Employee Master'!$B28="","",MAX(0,$AR28-$AS28-$AT28-$AU28))</f>
        <v/>
      </c>
      <c r="AW28" s="39">
        <f>IF('Employee Master'!$B28="","",IF(N('Employee Master'!$AG28)=0,12,N('Employee Master'!$AG28)))</f>
        <v/>
      </c>
      <c r="AX28" s="38">
        <f>IF('Employee Master'!$B28="","",ROUND($AV28/$AW28,0))</f>
        <v/>
      </c>
    </row>
    <row r="29">
      <c r="A29" s="34">
        <f>IF('Employee Master'!$B29="","",'Employee Master'!$B29)</f>
        <v/>
      </c>
      <c r="B29" s="34">
        <f>IF('Employee Master'!$B29="","",'Employee Master'!$C29)</f>
        <v/>
      </c>
      <c r="C29" s="34">
        <f>IF('Employee Master'!$B29="","",IF('Employee Master'!$I29="","New",'Employee Master'!$I29))</f>
        <v/>
      </c>
      <c r="D29" s="34">
        <f>IF('Employee Master'!$B29="","",IF('Employee Master'!$J29="","Below 60",'Employee Master'!$J29))</f>
        <v/>
      </c>
      <c r="E29" s="35">
        <f>IF('Employee Master'!$B29="","",'Salary Structure'!$N29)</f>
        <v/>
      </c>
      <c r="F29" s="35">
        <f>IF('Employee Master'!$B29="","",'Salary Structure'!$U29)</f>
        <v/>
      </c>
      <c r="G29" s="35">
        <f>IF('Employee Master'!$B29="","",$E29+$F29)</f>
        <v/>
      </c>
      <c r="H29" s="35">
        <f>IF('Employee Master'!$B29="","",'Salary Structure'!$D29)</f>
        <v/>
      </c>
      <c r="I29" s="35">
        <f>IF('Employee Master'!$B29="","",'Salary Structure'!$E29)</f>
        <v/>
      </c>
      <c r="J29" s="35">
        <f>IF('Employee Master'!$B29="","",N('Employee Master'!$Q29)*12)</f>
        <v/>
      </c>
      <c r="K29" s="35">
        <f>IF('Employee Master'!$B29="","",IF(AND($C29="Old",$J29&gt;0,$I29&gt;0),MAX(0,MIN($I29,$J29-0.1*$H29,IF('Employee Master'!$P29="Yes",0.5,0.4)*$H29)),0))</f>
        <v/>
      </c>
      <c r="L29" s="35">
        <f>IF('Employee Master'!$B29="","",IF($C29="Old",N('Employee Master'!$V29),0))</f>
        <v/>
      </c>
      <c r="M29" s="35">
        <f>IF('Employee Master'!$B29="","",IF($C29="Old",'Tax Rates'!$C$28,'Tax Rates'!$C$27))</f>
        <v/>
      </c>
      <c r="N29" s="35">
        <f>IF('Employee Master'!$B29="","",IF($C29="Old",'Salary Structure'!$T29,0))</f>
        <v/>
      </c>
      <c r="O29" s="35">
        <f>IF('Employee Master'!$B29="","",$G29-$K29-$L29-$M29-$N29)</f>
        <v/>
      </c>
      <c r="P29" s="35">
        <f>IF('Employee Master'!$B29="","",N('Employee Master'!$AC29))</f>
        <v/>
      </c>
      <c r="Q29" s="35">
        <f>IF('Employee Master'!$B29="","",N('Employee Master'!$W29))</f>
        <v/>
      </c>
      <c r="R29" s="35">
        <f>IF('Employee Master'!$B29="","",IF($C29="Old",MIN(N('Employee Master'!$X29),'Tax Rates'!$C$36),0))</f>
        <v/>
      </c>
      <c r="S29" s="35">
        <f>IF('Employee Master'!$B29="","",MAX(0,$O29+$P29+$Q29-$R29))</f>
        <v/>
      </c>
      <c r="T29" s="35">
        <f>IF('Employee Master'!$B29="","",IF($C29="Old",MIN(N('Employee Master'!$Y29),'Tax Rates'!$C$34),0))</f>
        <v/>
      </c>
      <c r="U29" s="35">
        <f>IF('Employee Master'!$B29="","",IF($C29="Old",MIN(N('Employee Master'!$Z29),'Tax Rates'!$C$35),0))</f>
        <v/>
      </c>
      <c r="V29" s="35">
        <f>IF('Employee Master'!$B29="","",IF($C29="Old",N('Employee Master'!$AA29),0))</f>
        <v/>
      </c>
      <c r="W29" s="35">
        <f>IF('Employee Master'!$B29="","",IF($C29="Old",N('Employee Master'!$AB29),0))</f>
        <v/>
      </c>
      <c r="X29" s="35">
        <f>IF('Employee Master'!$B29="","",MIN('Salary Structure'!$H29,$H29*IF($C29="Old",'Tax Rates'!$C$38,'Tax Rates'!$C$37)))</f>
        <v/>
      </c>
      <c r="Y29" s="35">
        <f>IF('Employee Master'!$B29="","",$T29+$U29+$V29+$W29+$X29)</f>
        <v/>
      </c>
      <c r="Z29" s="38">
        <f>IF('Employee Master'!$B29="","",ROUND(MAX(0,$S29-$Y29)/10,0)*10)</f>
        <v/>
      </c>
      <c r="AA29" s="35">
        <f>IF('Employee Master'!$B29="","",ROUND(IF($C29="Old",MAX(0,$Z29-IFERROR(INDEX('Tax Rates'!$C$16:$C$18,MATCH($D29,'Tax Rates'!$B$16:$B$18,0)),'Tax Rates'!$C$16))*'Tax Rates'!$C$22+MAX(0,$Z29-'Tax Rates'!$C$20)*('Tax Rates'!$C$23-'Tax Rates'!$C$22)+MAX(0,$Z29-'Tax Rates'!$C$21)*('Tax Rates'!$C$24-'Tax Rates'!$C$23),SUMPRODUCT(('Tax Rates'!$B$6:$B$12&lt;$Z29)*($Z29-'Tax Rates'!$B$6:$B$12)*'Tax Rates'!$E$6:$E$12)),2))</f>
        <v/>
      </c>
      <c r="AB29" s="35">
        <f>IF('Employee Master'!$B29="","",IF($C29="Old",IF($Z29&lt;='Tax Rates'!$C$31,MIN($AA29,'Tax Rates'!$C$32),0),IF($Z29&lt;='Tax Rates'!$C$29,MIN($AA29,'Tax Rates'!$C$30),MAX(0,$AA29-MAX(0,$Z29-'Tax Rates'!$C$29)))))</f>
        <v/>
      </c>
      <c r="AC29" s="35">
        <f>IF('Employee Master'!$B29="","",$AA29-$AB29)</f>
        <v/>
      </c>
      <c r="AD29" s="35">
        <f>IF('Employee Master'!$B29="","",IFERROR(LOOKUP($Z29-1,'Tax Rates'!$B$43:$B$47,'Tax Rates'!$B$43:$B$47),0))</f>
        <v/>
      </c>
      <c r="AE29" s="35">
        <f>IF('Employee Master'!$B29="","",IF($C29="Old",MAX(0,$AD29-IFERROR(INDEX('Tax Rates'!$C$16:$C$18,MATCH($D29,'Tax Rates'!$B$16:$B$18,0)),'Tax Rates'!$C$16))*'Tax Rates'!$C$22+MAX(0,$AD29-'Tax Rates'!$C$20)*('Tax Rates'!$C$23-'Tax Rates'!$C$22)+MAX(0,$AD29-'Tax Rates'!$C$21)*('Tax Rates'!$C$24-'Tax Rates'!$C$23),SUMPRODUCT(('Tax Rates'!$B$6:$B$12&lt;$AD29)*($AD29-'Tax Rates'!$B$6:$B$12)*'Tax Rates'!$E$6:$E$12)))</f>
        <v/>
      </c>
      <c r="AF29" s="35">
        <f>IF('Employee Master'!$B29="","",IF($C29="Old",IF($AD29&lt;='Tax Rates'!$C$31,MIN($AE29,'Tax Rates'!$C$32),0),IF($AD29&lt;='Tax Rates'!$C$29,MIN($AE29,'Tax Rates'!$C$30),MAX(0,$AE29-MAX(0,$AD29-'Tax Rates'!$C$29)))))</f>
        <v/>
      </c>
      <c r="AG29" s="35">
        <f>IF('Employee Master'!$B29="","",$AE29-$AF29)</f>
        <v/>
      </c>
      <c r="AH29" s="40">
        <f>IF('Employee Master'!$B29="","",IFERROR(LOOKUP($AD29-1,'Tax Rates'!$B$43:$B$47,IF($C29="Old",'Tax Rates'!$D$43:$D$47,'Tax Rates'!$C$43:$C$47)),0))</f>
        <v/>
      </c>
      <c r="AI29" s="35">
        <f>IF('Employee Master'!$B29="","",$AG29*(1+$AH29))</f>
        <v/>
      </c>
      <c r="AJ29" s="40">
        <f>IF('Employee Master'!$B29="","",IFERROR(LOOKUP($Z29-1,'Tax Rates'!$B$43:$B$47,IF($C29="Old",'Tax Rates'!$D$43:$D$47,'Tax Rates'!$C$43:$C$47)),0))</f>
        <v/>
      </c>
      <c r="AK29" s="35">
        <f>IF('Employee Master'!$B29="","",$AC29*$AJ29)</f>
        <v/>
      </c>
      <c r="AL29" s="35">
        <f>IF('Employee Master'!$B29="","",IF($AJ29=0,0,MAX(0,($AC29+$AK29)-($AI29+($Z29-$AD29)))))</f>
        <v/>
      </c>
      <c r="AM29" s="35">
        <f>IF('Employee Master'!$B29="","",$AC29+$AK29-$AL29)</f>
        <v/>
      </c>
      <c r="AN29" s="35">
        <f>IF('Employee Master'!$B29="","",$AM29*'Tax Rates'!$C$33)</f>
        <v/>
      </c>
      <c r="AO29" s="35">
        <f>IF('Employee Master'!$B29="","",ROUND($AM29+$AN29,0))</f>
        <v/>
      </c>
      <c r="AP29" s="34">
        <f>IF('Employee Master'!$B29="","",IF(LEN(TRIM('Employee Master'!$D29))&lt;&gt;10,"No",IF(ISNUMBER(VALUE(MID(TRIM('Employee Master'!$D29),6,4))),"Yes","No")))</f>
        <v/>
      </c>
      <c r="AQ29" s="35">
        <f>IF('Employee Master'!$B29="","",IF($AP29="Yes",0,ROUND($Z29*0.2,0)))</f>
        <v/>
      </c>
      <c r="AR29" s="38">
        <f>IF('Employee Master'!$B29="","",MAX($AO29,$AQ29))</f>
        <v/>
      </c>
      <c r="AS29" s="35">
        <f>IF('Employee Master'!$B29="","",N('Employee Master'!$AF29))</f>
        <v/>
      </c>
      <c r="AT29" s="35">
        <f>IF('Employee Master'!$B29="","",N('Employee Master'!$AD29))</f>
        <v/>
      </c>
      <c r="AU29" s="35">
        <f>IF('Employee Master'!$B29="","",N('Employee Master'!$AE29))</f>
        <v/>
      </c>
      <c r="AV29" s="35">
        <f>IF('Employee Master'!$B29="","",MAX(0,$AR29-$AS29-$AT29-$AU29))</f>
        <v/>
      </c>
      <c r="AW29" s="41">
        <f>IF('Employee Master'!$B29="","",IF(N('Employee Master'!$AG29)=0,12,N('Employee Master'!$AG29)))</f>
        <v/>
      </c>
      <c r="AX29" s="38">
        <f>IF('Employee Master'!$B29="","",ROUND($AV29/$AW29,0))</f>
        <v/>
      </c>
    </row>
    <row r="30">
      <c r="A30" s="31">
        <f>IF('Employee Master'!$B30="","",'Employee Master'!$B30)</f>
        <v/>
      </c>
      <c r="B30" s="31">
        <f>IF('Employee Master'!$B30="","",'Employee Master'!$C30)</f>
        <v/>
      </c>
      <c r="C30" s="31">
        <f>IF('Employee Master'!$B30="","",IF('Employee Master'!$I30="","New",'Employee Master'!$I30))</f>
        <v/>
      </c>
      <c r="D30" s="31">
        <f>IF('Employee Master'!$B30="","",IF('Employee Master'!$J30="","Below 60",'Employee Master'!$J30))</f>
        <v/>
      </c>
      <c r="E30" s="32">
        <f>IF('Employee Master'!$B30="","",'Salary Structure'!$N30)</f>
        <v/>
      </c>
      <c r="F30" s="32">
        <f>IF('Employee Master'!$B30="","",'Salary Structure'!$U30)</f>
        <v/>
      </c>
      <c r="G30" s="32">
        <f>IF('Employee Master'!$B30="","",$E30+$F30)</f>
        <v/>
      </c>
      <c r="H30" s="32">
        <f>IF('Employee Master'!$B30="","",'Salary Structure'!$D30)</f>
        <v/>
      </c>
      <c r="I30" s="32">
        <f>IF('Employee Master'!$B30="","",'Salary Structure'!$E30)</f>
        <v/>
      </c>
      <c r="J30" s="32">
        <f>IF('Employee Master'!$B30="","",N('Employee Master'!$Q30)*12)</f>
        <v/>
      </c>
      <c r="K30" s="32">
        <f>IF('Employee Master'!$B30="","",IF(AND($C30="Old",$J30&gt;0,$I30&gt;0),MAX(0,MIN($I30,$J30-0.1*$H30,IF('Employee Master'!$P30="Yes",0.5,0.4)*$H30)),0))</f>
        <v/>
      </c>
      <c r="L30" s="32">
        <f>IF('Employee Master'!$B30="","",IF($C30="Old",N('Employee Master'!$V30),0))</f>
        <v/>
      </c>
      <c r="M30" s="32">
        <f>IF('Employee Master'!$B30="","",IF($C30="Old",'Tax Rates'!$C$28,'Tax Rates'!$C$27))</f>
        <v/>
      </c>
      <c r="N30" s="32">
        <f>IF('Employee Master'!$B30="","",IF($C30="Old",'Salary Structure'!$T30,0))</f>
        <v/>
      </c>
      <c r="O30" s="32">
        <f>IF('Employee Master'!$B30="","",$G30-$K30-$L30-$M30-$N30)</f>
        <v/>
      </c>
      <c r="P30" s="32">
        <f>IF('Employee Master'!$B30="","",N('Employee Master'!$AC30))</f>
        <v/>
      </c>
      <c r="Q30" s="32">
        <f>IF('Employee Master'!$B30="","",N('Employee Master'!$W30))</f>
        <v/>
      </c>
      <c r="R30" s="32">
        <f>IF('Employee Master'!$B30="","",IF($C30="Old",MIN(N('Employee Master'!$X30),'Tax Rates'!$C$36),0))</f>
        <v/>
      </c>
      <c r="S30" s="32">
        <f>IF('Employee Master'!$B30="","",MAX(0,$O30+$P30+$Q30-$R30))</f>
        <v/>
      </c>
      <c r="T30" s="32">
        <f>IF('Employee Master'!$B30="","",IF($C30="Old",MIN(N('Employee Master'!$Y30),'Tax Rates'!$C$34),0))</f>
        <v/>
      </c>
      <c r="U30" s="32">
        <f>IF('Employee Master'!$B30="","",IF($C30="Old",MIN(N('Employee Master'!$Z30),'Tax Rates'!$C$35),0))</f>
        <v/>
      </c>
      <c r="V30" s="32">
        <f>IF('Employee Master'!$B30="","",IF($C30="Old",N('Employee Master'!$AA30),0))</f>
        <v/>
      </c>
      <c r="W30" s="32">
        <f>IF('Employee Master'!$B30="","",IF($C30="Old",N('Employee Master'!$AB30),0))</f>
        <v/>
      </c>
      <c r="X30" s="32">
        <f>IF('Employee Master'!$B30="","",MIN('Salary Structure'!$H30,$H30*IF($C30="Old",'Tax Rates'!$C$38,'Tax Rates'!$C$37)))</f>
        <v/>
      </c>
      <c r="Y30" s="32">
        <f>IF('Employee Master'!$B30="","",$T30+$U30+$V30+$W30+$X30)</f>
        <v/>
      </c>
      <c r="Z30" s="38">
        <f>IF('Employee Master'!$B30="","",ROUND(MAX(0,$S30-$Y30)/10,0)*10)</f>
        <v/>
      </c>
      <c r="AA30" s="32">
        <f>IF('Employee Master'!$B30="","",ROUND(IF($C30="Old",MAX(0,$Z30-IFERROR(INDEX('Tax Rates'!$C$16:$C$18,MATCH($D30,'Tax Rates'!$B$16:$B$18,0)),'Tax Rates'!$C$16))*'Tax Rates'!$C$22+MAX(0,$Z30-'Tax Rates'!$C$20)*('Tax Rates'!$C$23-'Tax Rates'!$C$22)+MAX(0,$Z30-'Tax Rates'!$C$21)*('Tax Rates'!$C$24-'Tax Rates'!$C$23),SUMPRODUCT(('Tax Rates'!$B$6:$B$12&lt;$Z30)*($Z30-'Tax Rates'!$B$6:$B$12)*'Tax Rates'!$E$6:$E$12)),2))</f>
        <v/>
      </c>
      <c r="AB30" s="32">
        <f>IF('Employee Master'!$B30="","",IF($C30="Old",IF($Z30&lt;='Tax Rates'!$C$31,MIN($AA30,'Tax Rates'!$C$32),0),IF($Z30&lt;='Tax Rates'!$C$29,MIN($AA30,'Tax Rates'!$C$30),MAX(0,$AA30-MAX(0,$Z30-'Tax Rates'!$C$29)))))</f>
        <v/>
      </c>
      <c r="AC30" s="32">
        <f>IF('Employee Master'!$B30="","",$AA30-$AB30)</f>
        <v/>
      </c>
      <c r="AD30" s="32">
        <f>IF('Employee Master'!$B30="","",IFERROR(LOOKUP($Z30-1,'Tax Rates'!$B$43:$B$47,'Tax Rates'!$B$43:$B$47),0))</f>
        <v/>
      </c>
      <c r="AE30" s="32">
        <f>IF('Employee Master'!$B30="","",IF($C30="Old",MAX(0,$AD30-IFERROR(INDEX('Tax Rates'!$C$16:$C$18,MATCH($D30,'Tax Rates'!$B$16:$B$18,0)),'Tax Rates'!$C$16))*'Tax Rates'!$C$22+MAX(0,$AD30-'Tax Rates'!$C$20)*('Tax Rates'!$C$23-'Tax Rates'!$C$22)+MAX(0,$AD30-'Tax Rates'!$C$21)*('Tax Rates'!$C$24-'Tax Rates'!$C$23),SUMPRODUCT(('Tax Rates'!$B$6:$B$12&lt;$AD30)*($AD30-'Tax Rates'!$B$6:$B$12)*'Tax Rates'!$E$6:$E$12)))</f>
        <v/>
      </c>
      <c r="AF30" s="32">
        <f>IF('Employee Master'!$B30="","",IF($C30="Old",IF($AD30&lt;='Tax Rates'!$C$31,MIN($AE30,'Tax Rates'!$C$32),0),IF($AD30&lt;='Tax Rates'!$C$29,MIN($AE30,'Tax Rates'!$C$30),MAX(0,$AE30-MAX(0,$AD30-'Tax Rates'!$C$29)))))</f>
        <v/>
      </c>
      <c r="AG30" s="32">
        <f>IF('Employee Master'!$B30="","",$AE30-$AF30)</f>
        <v/>
      </c>
      <c r="AH30" s="16">
        <f>IF('Employee Master'!$B30="","",IFERROR(LOOKUP($AD30-1,'Tax Rates'!$B$43:$B$47,IF($C30="Old",'Tax Rates'!$D$43:$D$47,'Tax Rates'!$C$43:$C$47)),0))</f>
        <v/>
      </c>
      <c r="AI30" s="32">
        <f>IF('Employee Master'!$B30="","",$AG30*(1+$AH30))</f>
        <v/>
      </c>
      <c r="AJ30" s="16">
        <f>IF('Employee Master'!$B30="","",IFERROR(LOOKUP($Z30-1,'Tax Rates'!$B$43:$B$47,IF($C30="Old",'Tax Rates'!$D$43:$D$47,'Tax Rates'!$C$43:$C$47)),0))</f>
        <v/>
      </c>
      <c r="AK30" s="32">
        <f>IF('Employee Master'!$B30="","",$AC30*$AJ30)</f>
        <v/>
      </c>
      <c r="AL30" s="32">
        <f>IF('Employee Master'!$B30="","",IF($AJ30=0,0,MAX(0,($AC30+$AK30)-($AI30+($Z30-$AD30)))))</f>
        <v/>
      </c>
      <c r="AM30" s="32">
        <f>IF('Employee Master'!$B30="","",$AC30+$AK30-$AL30)</f>
        <v/>
      </c>
      <c r="AN30" s="32">
        <f>IF('Employee Master'!$B30="","",$AM30*'Tax Rates'!$C$33)</f>
        <v/>
      </c>
      <c r="AO30" s="32">
        <f>IF('Employee Master'!$B30="","",ROUND($AM30+$AN30,0))</f>
        <v/>
      </c>
      <c r="AP30" s="31">
        <f>IF('Employee Master'!$B30="","",IF(LEN(TRIM('Employee Master'!$D30))&lt;&gt;10,"No",IF(ISNUMBER(VALUE(MID(TRIM('Employee Master'!$D30),6,4))),"Yes","No")))</f>
        <v/>
      </c>
      <c r="AQ30" s="32">
        <f>IF('Employee Master'!$B30="","",IF($AP30="Yes",0,ROUND($Z30*0.2,0)))</f>
        <v/>
      </c>
      <c r="AR30" s="38">
        <f>IF('Employee Master'!$B30="","",MAX($AO30,$AQ30))</f>
        <v/>
      </c>
      <c r="AS30" s="32">
        <f>IF('Employee Master'!$B30="","",N('Employee Master'!$AF30))</f>
        <v/>
      </c>
      <c r="AT30" s="32">
        <f>IF('Employee Master'!$B30="","",N('Employee Master'!$AD30))</f>
        <v/>
      </c>
      <c r="AU30" s="32">
        <f>IF('Employee Master'!$B30="","",N('Employee Master'!$AE30))</f>
        <v/>
      </c>
      <c r="AV30" s="32">
        <f>IF('Employee Master'!$B30="","",MAX(0,$AR30-$AS30-$AT30-$AU30))</f>
        <v/>
      </c>
      <c r="AW30" s="39">
        <f>IF('Employee Master'!$B30="","",IF(N('Employee Master'!$AG30)=0,12,N('Employee Master'!$AG30)))</f>
        <v/>
      </c>
      <c r="AX30" s="38">
        <f>IF('Employee Master'!$B30="","",ROUND($AV30/$AW30,0))</f>
        <v/>
      </c>
    </row>
    <row r="31">
      <c r="A31" s="34">
        <f>IF('Employee Master'!$B31="","",'Employee Master'!$B31)</f>
        <v/>
      </c>
      <c r="B31" s="34">
        <f>IF('Employee Master'!$B31="","",'Employee Master'!$C31)</f>
        <v/>
      </c>
      <c r="C31" s="34">
        <f>IF('Employee Master'!$B31="","",IF('Employee Master'!$I31="","New",'Employee Master'!$I31))</f>
        <v/>
      </c>
      <c r="D31" s="34">
        <f>IF('Employee Master'!$B31="","",IF('Employee Master'!$J31="","Below 60",'Employee Master'!$J31))</f>
        <v/>
      </c>
      <c r="E31" s="35">
        <f>IF('Employee Master'!$B31="","",'Salary Structure'!$N31)</f>
        <v/>
      </c>
      <c r="F31" s="35">
        <f>IF('Employee Master'!$B31="","",'Salary Structure'!$U31)</f>
        <v/>
      </c>
      <c r="G31" s="35">
        <f>IF('Employee Master'!$B31="","",$E31+$F31)</f>
        <v/>
      </c>
      <c r="H31" s="35">
        <f>IF('Employee Master'!$B31="","",'Salary Structure'!$D31)</f>
        <v/>
      </c>
      <c r="I31" s="35">
        <f>IF('Employee Master'!$B31="","",'Salary Structure'!$E31)</f>
        <v/>
      </c>
      <c r="J31" s="35">
        <f>IF('Employee Master'!$B31="","",N('Employee Master'!$Q31)*12)</f>
        <v/>
      </c>
      <c r="K31" s="35">
        <f>IF('Employee Master'!$B31="","",IF(AND($C31="Old",$J31&gt;0,$I31&gt;0),MAX(0,MIN($I31,$J31-0.1*$H31,IF('Employee Master'!$P31="Yes",0.5,0.4)*$H31)),0))</f>
        <v/>
      </c>
      <c r="L31" s="35">
        <f>IF('Employee Master'!$B31="","",IF($C31="Old",N('Employee Master'!$V31),0))</f>
        <v/>
      </c>
      <c r="M31" s="35">
        <f>IF('Employee Master'!$B31="","",IF($C31="Old",'Tax Rates'!$C$28,'Tax Rates'!$C$27))</f>
        <v/>
      </c>
      <c r="N31" s="35">
        <f>IF('Employee Master'!$B31="","",IF($C31="Old",'Salary Structure'!$T31,0))</f>
        <v/>
      </c>
      <c r="O31" s="35">
        <f>IF('Employee Master'!$B31="","",$G31-$K31-$L31-$M31-$N31)</f>
        <v/>
      </c>
      <c r="P31" s="35">
        <f>IF('Employee Master'!$B31="","",N('Employee Master'!$AC31))</f>
        <v/>
      </c>
      <c r="Q31" s="35">
        <f>IF('Employee Master'!$B31="","",N('Employee Master'!$W31))</f>
        <v/>
      </c>
      <c r="R31" s="35">
        <f>IF('Employee Master'!$B31="","",IF($C31="Old",MIN(N('Employee Master'!$X31),'Tax Rates'!$C$36),0))</f>
        <v/>
      </c>
      <c r="S31" s="35">
        <f>IF('Employee Master'!$B31="","",MAX(0,$O31+$P31+$Q31-$R31))</f>
        <v/>
      </c>
      <c r="T31" s="35">
        <f>IF('Employee Master'!$B31="","",IF($C31="Old",MIN(N('Employee Master'!$Y31),'Tax Rates'!$C$34),0))</f>
        <v/>
      </c>
      <c r="U31" s="35">
        <f>IF('Employee Master'!$B31="","",IF($C31="Old",MIN(N('Employee Master'!$Z31),'Tax Rates'!$C$35),0))</f>
        <v/>
      </c>
      <c r="V31" s="35">
        <f>IF('Employee Master'!$B31="","",IF($C31="Old",N('Employee Master'!$AA31),0))</f>
        <v/>
      </c>
      <c r="W31" s="35">
        <f>IF('Employee Master'!$B31="","",IF($C31="Old",N('Employee Master'!$AB31),0))</f>
        <v/>
      </c>
      <c r="X31" s="35">
        <f>IF('Employee Master'!$B31="","",MIN('Salary Structure'!$H31,$H31*IF($C31="Old",'Tax Rates'!$C$38,'Tax Rates'!$C$37)))</f>
        <v/>
      </c>
      <c r="Y31" s="35">
        <f>IF('Employee Master'!$B31="","",$T31+$U31+$V31+$W31+$X31)</f>
        <v/>
      </c>
      <c r="Z31" s="38">
        <f>IF('Employee Master'!$B31="","",ROUND(MAX(0,$S31-$Y31)/10,0)*10)</f>
        <v/>
      </c>
      <c r="AA31" s="35">
        <f>IF('Employee Master'!$B31="","",ROUND(IF($C31="Old",MAX(0,$Z31-IFERROR(INDEX('Tax Rates'!$C$16:$C$18,MATCH($D31,'Tax Rates'!$B$16:$B$18,0)),'Tax Rates'!$C$16))*'Tax Rates'!$C$22+MAX(0,$Z31-'Tax Rates'!$C$20)*('Tax Rates'!$C$23-'Tax Rates'!$C$22)+MAX(0,$Z31-'Tax Rates'!$C$21)*('Tax Rates'!$C$24-'Tax Rates'!$C$23),SUMPRODUCT(('Tax Rates'!$B$6:$B$12&lt;$Z31)*($Z31-'Tax Rates'!$B$6:$B$12)*'Tax Rates'!$E$6:$E$12)),2))</f>
        <v/>
      </c>
      <c r="AB31" s="35">
        <f>IF('Employee Master'!$B31="","",IF($C31="Old",IF($Z31&lt;='Tax Rates'!$C$31,MIN($AA31,'Tax Rates'!$C$32),0),IF($Z31&lt;='Tax Rates'!$C$29,MIN($AA31,'Tax Rates'!$C$30),MAX(0,$AA31-MAX(0,$Z31-'Tax Rates'!$C$29)))))</f>
        <v/>
      </c>
      <c r="AC31" s="35">
        <f>IF('Employee Master'!$B31="","",$AA31-$AB31)</f>
        <v/>
      </c>
      <c r="AD31" s="35">
        <f>IF('Employee Master'!$B31="","",IFERROR(LOOKUP($Z31-1,'Tax Rates'!$B$43:$B$47,'Tax Rates'!$B$43:$B$47),0))</f>
        <v/>
      </c>
      <c r="AE31" s="35">
        <f>IF('Employee Master'!$B31="","",IF($C31="Old",MAX(0,$AD31-IFERROR(INDEX('Tax Rates'!$C$16:$C$18,MATCH($D31,'Tax Rates'!$B$16:$B$18,0)),'Tax Rates'!$C$16))*'Tax Rates'!$C$22+MAX(0,$AD31-'Tax Rates'!$C$20)*('Tax Rates'!$C$23-'Tax Rates'!$C$22)+MAX(0,$AD31-'Tax Rates'!$C$21)*('Tax Rates'!$C$24-'Tax Rates'!$C$23),SUMPRODUCT(('Tax Rates'!$B$6:$B$12&lt;$AD31)*($AD31-'Tax Rates'!$B$6:$B$12)*'Tax Rates'!$E$6:$E$12)))</f>
        <v/>
      </c>
      <c r="AF31" s="35">
        <f>IF('Employee Master'!$B31="","",IF($C31="Old",IF($AD31&lt;='Tax Rates'!$C$31,MIN($AE31,'Tax Rates'!$C$32),0),IF($AD31&lt;='Tax Rates'!$C$29,MIN($AE31,'Tax Rates'!$C$30),MAX(0,$AE31-MAX(0,$AD31-'Tax Rates'!$C$29)))))</f>
        <v/>
      </c>
      <c r="AG31" s="35">
        <f>IF('Employee Master'!$B31="","",$AE31-$AF31)</f>
        <v/>
      </c>
      <c r="AH31" s="40">
        <f>IF('Employee Master'!$B31="","",IFERROR(LOOKUP($AD31-1,'Tax Rates'!$B$43:$B$47,IF($C31="Old",'Tax Rates'!$D$43:$D$47,'Tax Rates'!$C$43:$C$47)),0))</f>
        <v/>
      </c>
      <c r="AI31" s="35">
        <f>IF('Employee Master'!$B31="","",$AG31*(1+$AH31))</f>
        <v/>
      </c>
      <c r="AJ31" s="40">
        <f>IF('Employee Master'!$B31="","",IFERROR(LOOKUP($Z31-1,'Tax Rates'!$B$43:$B$47,IF($C31="Old",'Tax Rates'!$D$43:$D$47,'Tax Rates'!$C$43:$C$47)),0))</f>
        <v/>
      </c>
      <c r="AK31" s="35">
        <f>IF('Employee Master'!$B31="","",$AC31*$AJ31)</f>
        <v/>
      </c>
      <c r="AL31" s="35">
        <f>IF('Employee Master'!$B31="","",IF($AJ31=0,0,MAX(0,($AC31+$AK31)-($AI31+($Z31-$AD31)))))</f>
        <v/>
      </c>
      <c r="AM31" s="35">
        <f>IF('Employee Master'!$B31="","",$AC31+$AK31-$AL31)</f>
        <v/>
      </c>
      <c r="AN31" s="35">
        <f>IF('Employee Master'!$B31="","",$AM31*'Tax Rates'!$C$33)</f>
        <v/>
      </c>
      <c r="AO31" s="35">
        <f>IF('Employee Master'!$B31="","",ROUND($AM31+$AN31,0))</f>
        <v/>
      </c>
      <c r="AP31" s="34">
        <f>IF('Employee Master'!$B31="","",IF(LEN(TRIM('Employee Master'!$D31))&lt;&gt;10,"No",IF(ISNUMBER(VALUE(MID(TRIM('Employee Master'!$D31),6,4))),"Yes","No")))</f>
        <v/>
      </c>
      <c r="AQ31" s="35">
        <f>IF('Employee Master'!$B31="","",IF($AP31="Yes",0,ROUND($Z31*0.2,0)))</f>
        <v/>
      </c>
      <c r="AR31" s="38">
        <f>IF('Employee Master'!$B31="","",MAX($AO31,$AQ31))</f>
        <v/>
      </c>
      <c r="AS31" s="35">
        <f>IF('Employee Master'!$B31="","",N('Employee Master'!$AF31))</f>
        <v/>
      </c>
      <c r="AT31" s="35">
        <f>IF('Employee Master'!$B31="","",N('Employee Master'!$AD31))</f>
        <v/>
      </c>
      <c r="AU31" s="35">
        <f>IF('Employee Master'!$B31="","",N('Employee Master'!$AE31))</f>
        <v/>
      </c>
      <c r="AV31" s="35">
        <f>IF('Employee Master'!$B31="","",MAX(0,$AR31-$AS31-$AT31-$AU31))</f>
        <v/>
      </c>
      <c r="AW31" s="41">
        <f>IF('Employee Master'!$B31="","",IF(N('Employee Master'!$AG31)=0,12,N('Employee Master'!$AG31)))</f>
        <v/>
      </c>
      <c r="AX31" s="38">
        <f>IF('Employee Master'!$B31="","",ROUND($AV31/$AW31,0))</f>
        <v/>
      </c>
    </row>
    <row r="32">
      <c r="A32" s="31">
        <f>IF('Employee Master'!$B32="","",'Employee Master'!$B32)</f>
        <v/>
      </c>
      <c r="B32" s="31">
        <f>IF('Employee Master'!$B32="","",'Employee Master'!$C32)</f>
        <v/>
      </c>
      <c r="C32" s="31">
        <f>IF('Employee Master'!$B32="","",IF('Employee Master'!$I32="","New",'Employee Master'!$I32))</f>
        <v/>
      </c>
      <c r="D32" s="31">
        <f>IF('Employee Master'!$B32="","",IF('Employee Master'!$J32="","Below 60",'Employee Master'!$J32))</f>
        <v/>
      </c>
      <c r="E32" s="32">
        <f>IF('Employee Master'!$B32="","",'Salary Structure'!$N32)</f>
        <v/>
      </c>
      <c r="F32" s="32">
        <f>IF('Employee Master'!$B32="","",'Salary Structure'!$U32)</f>
        <v/>
      </c>
      <c r="G32" s="32">
        <f>IF('Employee Master'!$B32="","",$E32+$F32)</f>
        <v/>
      </c>
      <c r="H32" s="32">
        <f>IF('Employee Master'!$B32="","",'Salary Structure'!$D32)</f>
        <v/>
      </c>
      <c r="I32" s="32">
        <f>IF('Employee Master'!$B32="","",'Salary Structure'!$E32)</f>
        <v/>
      </c>
      <c r="J32" s="32">
        <f>IF('Employee Master'!$B32="","",N('Employee Master'!$Q32)*12)</f>
        <v/>
      </c>
      <c r="K32" s="32">
        <f>IF('Employee Master'!$B32="","",IF(AND($C32="Old",$J32&gt;0,$I32&gt;0),MAX(0,MIN($I32,$J32-0.1*$H32,IF('Employee Master'!$P32="Yes",0.5,0.4)*$H32)),0))</f>
        <v/>
      </c>
      <c r="L32" s="32">
        <f>IF('Employee Master'!$B32="","",IF($C32="Old",N('Employee Master'!$V32),0))</f>
        <v/>
      </c>
      <c r="M32" s="32">
        <f>IF('Employee Master'!$B32="","",IF($C32="Old",'Tax Rates'!$C$28,'Tax Rates'!$C$27))</f>
        <v/>
      </c>
      <c r="N32" s="32">
        <f>IF('Employee Master'!$B32="","",IF($C32="Old",'Salary Structure'!$T32,0))</f>
        <v/>
      </c>
      <c r="O32" s="32">
        <f>IF('Employee Master'!$B32="","",$G32-$K32-$L32-$M32-$N32)</f>
        <v/>
      </c>
      <c r="P32" s="32">
        <f>IF('Employee Master'!$B32="","",N('Employee Master'!$AC32))</f>
        <v/>
      </c>
      <c r="Q32" s="32">
        <f>IF('Employee Master'!$B32="","",N('Employee Master'!$W32))</f>
        <v/>
      </c>
      <c r="R32" s="32">
        <f>IF('Employee Master'!$B32="","",IF($C32="Old",MIN(N('Employee Master'!$X32),'Tax Rates'!$C$36),0))</f>
        <v/>
      </c>
      <c r="S32" s="32">
        <f>IF('Employee Master'!$B32="","",MAX(0,$O32+$P32+$Q32-$R32))</f>
        <v/>
      </c>
      <c r="T32" s="32">
        <f>IF('Employee Master'!$B32="","",IF($C32="Old",MIN(N('Employee Master'!$Y32),'Tax Rates'!$C$34),0))</f>
        <v/>
      </c>
      <c r="U32" s="32">
        <f>IF('Employee Master'!$B32="","",IF($C32="Old",MIN(N('Employee Master'!$Z32),'Tax Rates'!$C$35),0))</f>
        <v/>
      </c>
      <c r="V32" s="32">
        <f>IF('Employee Master'!$B32="","",IF($C32="Old",N('Employee Master'!$AA32),0))</f>
        <v/>
      </c>
      <c r="W32" s="32">
        <f>IF('Employee Master'!$B32="","",IF($C32="Old",N('Employee Master'!$AB32),0))</f>
        <v/>
      </c>
      <c r="X32" s="32">
        <f>IF('Employee Master'!$B32="","",MIN('Salary Structure'!$H32,$H32*IF($C32="Old",'Tax Rates'!$C$38,'Tax Rates'!$C$37)))</f>
        <v/>
      </c>
      <c r="Y32" s="32">
        <f>IF('Employee Master'!$B32="","",$T32+$U32+$V32+$W32+$X32)</f>
        <v/>
      </c>
      <c r="Z32" s="38">
        <f>IF('Employee Master'!$B32="","",ROUND(MAX(0,$S32-$Y32)/10,0)*10)</f>
        <v/>
      </c>
      <c r="AA32" s="32">
        <f>IF('Employee Master'!$B32="","",ROUND(IF($C32="Old",MAX(0,$Z32-IFERROR(INDEX('Tax Rates'!$C$16:$C$18,MATCH($D32,'Tax Rates'!$B$16:$B$18,0)),'Tax Rates'!$C$16))*'Tax Rates'!$C$22+MAX(0,$Z32-'Tax Rates'!$C$20)*('Tax Rates'!$C$23-'Tax Rates'!$C$22)+MAX(0,$Z32-'Tax Rates'!$C$21)*('Tax Rates'!$C$24-'Tax Rates'!$C$23),SUMPRODUCT(('Tax Rates'!$B$6:$B$12&lt;$Z32)*($Z32-'Tax Rates'!$B$6:$B$12)*'Tax Rates'!$E$6:$E$12)),2))</f>
        <v/>
      </c>
      <c r="AB32" s="32">
        <f>IF('Employee Master'!$B32="","",IF($C32="Old",IF($Z32&lt;='Tax Rates'!$C$31,MIN($AA32,'Tax Rates'!$C$32),0),IF($Z32&lt;='Tax Rates'!$C$29,MIN($AA32,'Tax Rates'!$C$30),MAX(0,$AA32-MAX(0,$Z32-'Tax Rates'!$C$29)))))</f>
        <v/>
      </c>
      <c r="AC32" s="32">
        <f>IF('Employee Master'!$B32="","",$AA32-$AB32)</f>
        <v/>
      </c>
      <c r="AD32" s="32">
        <f>IF('Employee Master'!$B32="","",IFERROR(LOOKUP($Z32-1,'Tax Rates'!$B$43:$B$47,'Tax Rates'!$B$43:$B$47),0))</f>
        <v/>
      </c>
      <c r="AE32" s="32">
        <f>IF('Employee Master'!$B32="","",IF($C32="Old",MAX(0,$AD32-IFERROR(INDEX('Tax Rates'!$C$16:$C$18,MATCH($D32,'Tax Rates'!$B$16:$B$18,0)),'Tax Rates'!$C$16))*'Tax Rates'!$C$22+MAX(0,$AD32-'Tax Rates'!$C$20)*('Tax Rates'!$C$23-'Tax Rates'!$C$22)+MAX(0,$AD32-'Tax Rates'!$C$21)*('Tax Rates'!$C$24-'Tax Rates'!$C$23),SUMPRODUCT(('Tax Rates'!$B$6:$B$12&lt;$AD32)*($AD32-'Tax Rates'!$B$6:$B$12)*'Tax Rates'!$E$6:$E$12)))</f>
        <v/>
      </c>
      <c r="AF32" s="32">
        <f>IF('Employee Master'!$B32="","",IF($C32="Old",IF($AD32&lt;='Tax Rates'!$C$31,MIN($AE32,'Tax Rates'!$C$32),0),IF($AD32&lt;='Tax Rates'!$C$29,MIN($AE32,'Tax Rates'!$C$30),MAX(0,$AE32-MAX(0,$AD32-'Tax Rates'!$C$29)))))</f>
        <v/>
      </c>
      <c r="AG32" s="32">
        <f>IF('Employee Master'!$B32="","",$AE32-$AF32)</f>
        <v/>
      </c>
      <c r="AH32" s="16">
        <f>IF('Employee Master'!$B32="","",IFERROR(LOOKUP($AD32-1,'Tax Rates'!$B$43:$B$47,IF($C32="Old",'Tax Rates'!$D$43:$D$47,'Tax Rates'!$C$43:$C$47)),0))</f>
        <v/>
      </c>
      <c r="AI32" s="32">
        <f>IF('Employee Master'!$B32="","",$AG32*(1+$AH32))</f>
        <v/>
      </c>
      <c r="AJ32" s="16">
        <f>IF('Employee Master'!$B32="","",IFERROR(LOOKUP($Z32-1,'Tax Rates'!$B$43:$B$47,IF($C32="Old",'Tax Rates'!$D$43:$D$47,'Tax Rates'!$C$43:$C$47)),0))</f>
        <v/>
      </c>
      <c r="AK32" s="32">
        <f>IF('Employee Master'!$B32="","",$AC32*$AJ32)</f>
        <v/>
      </c>
      <c r="AL32" s="32">
        <f>IF('Employee Master'!$B32="","",IF($AJ32=0,0,MAX(0,($AC32+$AK32)-($AI32+($Z32-$AD32)))))</f>
        <v/>
      </c>
      <c r="AM32" s="32">
        <f>IF('Employee Master'!$B32="","",$AC32+$AK32-$AL32)</f>
        <v/>
      </c>
      <c r="AN32" s="32">
        <f>IF('Employee Master'!$B32="","",$AM32*'Tax Rates'!$C$33)</f>
        <v/>
      </c>
      <c r="AO32" s="32">
        <f>IF('Employee Master'!$B32="","",ROUND($AM32+$AN32,0))</f>
        <v/>
      </c>
      <c r="AP32" s="31">
        <f>IF('Employee Master'!$B32="","",IF(LEN(TRIM('Employee Master'!$D32))&lt;&gt;10,"No",IF(ISNUMBER(VALUE(MID(TRIM('Employee Master'!$D32),6,4))),"Yes","No")))</f>
        <v/>
      </c>
      <c r="AQ32" s="32">
        <f>IF('Employee Master'!$B32="","",IF($AP32="Yes",0,ROUND($Z32*0.2,0)))</f>
        <v/>
      </c>
      <c r="AR32" s="38">
        <f>IF('Employee Master'!$B32="","",MAX($AO32,$AQ32))</f>
        <v/>
      </c>
      <c r="AS32" s="32">
        <f>IF('Employee Master'!$B32="","",N('Employee Master'!$AF32))</f>
        <v/>
      </c>
      <c r="AT32" s="32">
        <f>IF('Employee Master'!$B32="","",N('Employee Master'!$AD32))</f>
        <v/>
      </c>
      <c r="AU32" s="32">
        <f>IF('Employee Master'!$B32="","",N('Employee Master'!$AE32))</f>
        <v/>
      </c>
      <c r="AV32" s="32">
        <f>IF('Employee Master'!$B32="","",MAX(0,$AR32-$AS32-$AT32-$AU32))</f>
        <v/>
      </c>
      <c r="AW32" s="39">
        <f>IF('Employee Master'!$B32="","",IF(N('Employee Master'!$AG32)=0,12,N('Employee Master'!$AG32)))</f>
        <v/>
      </c>
      <c r="AX32" s="38">
        <f>IF('Employee Master'!$B32="","",ROUND($AV32/$AW32,0))</f>
        <v/>
      </c>
    </row>
    <row r="33">
      <c r="A33" s="34">
        <f>IF('Employee Master'!$B33="","",'Employee Master'!$B33)</f>
        <v/>
      </c>
      <c r="B33" s="34">
        <f>IF('Employee Master'!$B33="","",'Employee Master'!$C33)</f>
        <v/>
      </c>
      <c r="C33" s="34">
        <f>IF('Employee Master'!$B33="","",IF('Employee Master'!$I33="","New",'Employee Master'!$I33))</f>
        <v/>
      </c>
      <c r="D33" s="34">
        <f>IF('Employee Master'!$B33="","",IF('Employee Master'!$J33="","Below 60",'Employee Master'!$J33))</f>
        <v/>
      </c>
      <c r="E33" s="35">
        <f>IF('Employee Master'!$B33="","",'Salary Structure'!$N33)</f>
        <v/>
      </c>
      <c r="F33" s="35">
        <f>IF('Employee Master'!$B33="","",'Salary Structure'!$U33)</f>
        <v/>
      </c>
      <c r="G33" s="35">
        <f>IF('Employee Master'!$B33="","",$E33+$F33)</f>
        <v/>
      </c>
      <c r="H33" s="35">
        <f>IF('Employee Master'!$B33="","",'Salary Structure'!$D33)</f>
        <v/>
      </c>
      <c r="I33" s="35">
        <f>IF('Employee Master'!$B33="","",'Salary Structure'!$E33)</f>
        <v/>
      </c>
      <c r="J33" s="35">
        <f>IF('Employee Master'!$B33="","",N('Employee Master'!$Q33)*12)</f>
        <v/>
      </c>
      <c r="K33" s="35">
        <f>IF('Employee Master'!$B33="","",IF(AND($C33="Old",$J33&gt;0,$I33&gt;0),MAX(0,MIN($I33,$J33-0.1*$H33,IF('Employee Master'!$P33="Yes",0.5,0.4)*$H33)),0))</f>
        <v/>
      </c>
      <c r="L33" s="35">
        <f>IF('Employee Master'!$B33="","",IF($C33="Old",N('Employee Master'!$V33),0))</f>
        <v/>
      </c>
      <c r="M33" s="35">
        <f>IF('Employee Master'!$B33="","",IF($C33="Old",'Tax Rates'!$C$28,'Tax Rates'!$C$27))</f>
        <v/>
      </c>
      <c r="N33" s="35">
        <f>IF('Employee Master'!$B33="","",IF($C33="Old",'Salary Structure'!$T33,0))</f>
        <v/>
      </c>
      <c r="O33" s="35">
        <f>IF('Employee Master'!$B33="","",$G33-$K33-$L33-$M33-$N33)</f>
        <v/>
      </c>
      <c r="P33" s="35">
        <f>IF('Employee Master'!$B33="","",N('Employee Master'!$AC33))</f>
        <v/>
      </c>
      <c r="Q33" s="35">
        <f>IF('Employee Master'!$B33="","",N('Employee Master'!$W33))</f>
        <v/>
      </c>
      <c r="R33" s="35">
        <f>IF('Employee Master'!$B33="","",IF($C33="Old",MIN(N('Employee Master'!$X33),'Tax Rates'!$C$36),0))</f>
        <v/>
      </c>
      <c r="S33" s="35">
        <f>IF('Employee Master'!$B33="","",MAX(0,$O33+$P33+$Q33-$R33))</f>
        <v/>
      </c>
      <c r="T33" s="35">
        <f>IF('Employee Master'!$B33="","",IF($C33="Old",MIN(N('Employee Master'!$Y33),'Tax Rates'!$C$34),0))</f>
        <v/>
      </c>
      <c r="U33" s="35">
        <f>IF('Employee Master'!$B33="","",IF($C33="Old",MIN(N('Employee Master'!$Z33),'Tax Rates'!$C$35),0))</f>
        <v/>
      </c>
      <c r="V33" s="35">
        <f>IF('Employee Master'!$B33="","",IF($C33="Old",N('Employee Master'!$AA33),0))</f>
        <v/>
      </c>
      <c r="W33" s="35">
        <f>IF('Employee Master'!$B33="","",IF($C33="Old",N('Employee Master'!$AB33),0))</f>
        <v/>
      </c>
      <c r="X33" s="35">
        <f>IF('Employee Master'!$B33="","",MIN('Salary Structure'!$H33,$H33*IF($C33="Old",'Tax Rates'!$C$38,'Tax Rates'!$C$37)))</f>
        <v/>
      </c>
      <c r="Y33" s="35">
        <f>IF('Employee Master'!$B33="","",$T33+$U33+$V33+$W33+$X33)</f>
        <v/>
      </c>
      <c r="Z33" s="38">
        <f>IF('Employee Master'!$B33="","",ROUND(MAX(0,$S33-$Y33)/10,0)*10)</f>
        <v/>
      </c>
      <c r="AA33" s="35">
        <f>IF('Employee Master'!$B33="","",ROUND(IF($C33="Old",MAX(0,$Z33-IFERROR(INDEX('Tax Rates'!$C$16:$C$18,MATCH($D33,'Tax Rates'!$B$16:$B$18,0)),'Tax Rates'!$C$16))*'Tax Rates'!$C$22+MAX(0,$Z33-'Tax Rates'!$C$20)*('Tax Rates'!$C$23-'Tax Rates'!$C$22)+MAX(0,$Z33-'Tax Rates'!$C$21)*('Tax Rates'!$C$24-'Tax Rates'!$C$23),SUMPRODUCT(('Tax Rates'!$B$6:$B$12&lt;$Z33)*($Z33-'Tax Rates'!$B$6:$B$12)*'Tax Rates'!$E$6:$E$12)),2))</f>
        <v/>
      </c>
      <c r="AB33" s="35">
        <f>IF('Employee Master'!$B33="","",IF($C33="Old",IF($Z33&lt;='Tax Rates'!$C$31,MIN($AA33,'Tax Rates'!$C$32),0),IF($Z33&lt;='Tax Rates'!$C$29,MIN($AA33,'Tax Rates'!$C$30),MAX(0,$AA33-MAX(0,$Z33-'Tax Rates'!$C$29)))))</f>
        <v/>
      </c>
      <c r="AC33" s="35">
        <f>IF('Employee Master'!$B33="","",$AA33-$AB33)</f>
        <v/>
      </c>
      <c r="AD33" s="35">
        <f>IF('Employee Master'!$B33="","",IFERROR(LOOKUP($Z33-1,'Tax Rates'!$B$43:$B$47,'Tax Rates'!$B$43:$B$47),0))</f>
        <v/>
      </c>
      <c r="AE33" s="35">
        <f>IF('Employee Master'!$B33="","",IF($C33="Old",MAX(0,$AD33-IFERROR(INDEX('Tax Rates'!$C$16:$C$18,MATCH($D33,'Tax Rates'!$B$16:$B$18,0)),'Tax Rates'!$C$16))*'Tax Rates'!$C$22+MAX(0,$AD33-'Tax Rates'!$C$20)*('Tax Rates'!$C$23-'Tax Rates'!$C$22)+MAX(0,$AD33-'Tax Rates'!$C$21)*('Tax Rates'!$C$24-'Tax Rates'!$C$23),SUMPRODUCT(('Tax Rates'!$B$6:$B$12&lt;$AD33)*($AD33-'Tax Rates'!$B$6:$B$12)*'Tax Rates'!$E$6:$E$12)))</f>
        <v/>
      </c>
      <c r="AF33" s="35">
        <f>IF('Employee Master'!$B33="","",IF($C33="Old",IF($AD33&lt;='Tax Rates'!$C$31,MIN($AE33,'Tax Rates'!$C$32),0),IF($AD33&lt;='Tax Rates'!$C$29,MIN($AE33,'Tax Rates'!$C$30),MAX(0,$AE33-MAX(0,$AD33-'Tax Rates'!$C$29)))))</f>
        <v/>
      </c>
      <c r="AG33" s="35">
        <f>IF('Employee Master'!$B33="","",$AE33-$AF33)</f>
        <v/>
      </c>
      <c r="AH33" s="40">
        <f>IF('Employee Master'!$B33="","",IFERROR(LOOKUP($AD33-1,'Tax Rates'!$B$43:$B$47,IF($C33="Old",'Tax Rates'!$D$43:$D$47,'Tax Rates'!$C$43:$C$47)),0))</f>
        <v/>
      </c>
      <c r="AI33" s="35">
        <f>IF('Employee Master'!$B33="","",$AG33*(1+$AH33))</f>
        <v/>
      </c>
      <c r="AJ33" s="40">
        <f>IF('Employee Master'!$B33="","",IFERROR(LOOKUP($Z33-1,'Tax Rates'!$B$43:$B$47,IF($C33="Old",'Tax Rates'!$D$43:$D$47,'Tax Rates'!$C$43:$C$47)),0))</f>
        <v/>
      </c>
      <c r="AK33" s="35">
        <f>IF('Employee Master'!$B33="","",$AC33*$AJ33)</f>
        <v/>
      </c>
      <c r="AL33" s="35">
        <f>IF('Employee Master'!$B33="","",IF($AJ33=0,0,MAX(0,($AC33+$AK33)-($AI33+($Z33-$AD33)))))</f>
        <v/>
      </c>
      <c r="AM33" s="35">
        <f>IF('Employee Master'!$B33="","",$AC33+$AK33-$AL33)</f>
        <v/>
      </c>
      <c r="AN33" s="35">
        <f>IF('Employee Master'!$B33="","",$AM33*'Tax Rates'!$C$33)</f>
        <v/>
      </c>
      <c r="AO33" s="35">
        <f>IF('Employee Master'!$B33="","",ROUND($AM33+$AN33,0))</f>
        <v/>
      </c>
      <c r="AP33" s="34">
        <f>IF('Employee Master'!$B33="","",IF(LEN(TRIM('Employee Master'!$D33))&lt;&gt;10,"No",IF(ISNUMBER(VALUE(MID(TRIM('Employee Master'!$D33),6,4))),"Yes","No")))</f>
        <v/>
      </c>
      <c r="AQ33" s="35">
        <f>IF('Employee Master'!$B33="","",IF($AP33="Yes",0,ROUND($Z33*0.2,0)))</f>
        <v/>
      </c>
      <c r="AR33" s="38">
        <f>IF('Employee Master'!$B33="","",MAX($AO33,$AQ33))</f>
        <v/>
      </c>
      <c r="AS33" s="35">
        <f>IF('Employee Master'!$B33="","",N('Employee Master'!$AF33))</f>
        <v/>
      </c>
      <c r="AT33" s="35">
        <f>IF('Employee Master'!$B33="","",N('Employee Master'!$AD33))</f>
        <v/>
      </c>
      <c r="AU33" s="35">
        <f>IF('Employee Master'!$B33="","",N('Employee Master'!$AE33))</f>
        <v/>
      </c>
      <c r="AV33" s="35">
        <f>IF('Employee Master'!$B33="","",MAX(0,$AR33-$AS33-$AT33-$AU33))</f>
        <v/>
      </c>
      <c r="AW33" s="41">
        <f>IF('Employee Master'!$B33="","",IF(N('Employee Master'!$AG33)=0,12,N('Employee Master'!$AG33)))</f>
        <v/>
      </c>
      <c r="AX33" s="38">
        <f>IF('Employee Master'!$B33="","",ROUND($AV33/$AW33,0))</f>
        <v/>
      </c>
    </row>
    <row r="34">
      <c r="A34" s="31">
        <f>IF('Employee Master'!$B34="","",'Employee Master'!$B34)</f>
        <v/>
      </c>
      <c r="B34" s="31">
        <f>IF('Employee Master'!$B34="","",'Employee Master'!$C34)</f>
        <v/>
      </c>
      <c r="C34" s="31">
        <f>IF('Employee Master'!$B34="","",IF('Employee Master'!$I34="","New",'Employee Master'!$I34))</f>
        <v/>
      </c>
      <c r="D34" s="31">
        <f>IF('Employee Master'!$B34="","",IF('Employee Master'!$J34="","Below 60",'Employee Master'!$J34))</f>
        <v/>
      </c>
      <c r="E34" s="32">
        <f>IF('Employee Master'!$B34="","",'Salary Structure'!$N34)</f>
        <v/>
      </c>
      <c r="F34" s="32">
        <f>IF('Employee Master'!$B34="","",'Salary Structure'!$U34)</f>
        <v/>
      </c>
      <c r="G34" s="32">
        <f>IF('Employee Master'!$B34="","",$E34+$F34)</f>
        <v/>
      </c>
      <c r="H34" s="32">
        <f>IF('Employee Master'!$B34="","",'Salary Structure'!$D34)</f>
        <v/>
      </c>
      <c r="I34" s="32">
        <f>IF('Employee Master'!$B34="","",'Salary Structure'!$E34)</f>
        <v/>
      </c>
      <c r="J34" s="32">
        <f>IF('Employee Master'!$B34="","",N('Employee Master'!$Q34)*12)</f>
        <v/>
      </c>
      <c r="K34" s="32">
        <f>IF('Employee Master'!$B34="","",IF(AND($C34="Old",$J34&gt;0,$I34&gt;0),MAX(0,MIN($I34,$J34-0.1*$H34,IF('Employee Master'!$P34="Yes",0.5,0.4)*$H34)),0))</f>
        <v/>
      </c>
      <c r="L34" s="32">
        <f>IF('Employee Master'!$B34="","",IF($C34="Old",N('Employee Master'!$V34),0))</f>
        <v/>
      </c>
      <c r="M34" s="32">
        <f>IF('Employee Master'!$B34="","",IF($C34="Old",'Tax Rates'!$C$28,'Tax Rates'!$C$27))</f>
        <v/>
      </c>
      <c r="N34" s="32">
        <f>IF('Employee Master'!$B34="","",IF($C34="Old",'Salary Structure'!$T34,0))</f>
        <v/>
      </c>
      <c r="O34" s="32">
        <f>IF('Employee Master'!$B34="","",$G34-$K34-$L34-$M34-$N34)</f>
        <v/>
      </c>
      <c r="P34" s="32">
        <f>IF('Employee Master'!$B34="","",N('Employee Master'!$AC34))</f>
        <v/>
      </c>
      <c r="Q34" s="32">
        <f>IF('Employee Master'!$B34="","",N('Employee Master'!$W34))</f>
        <v/>
      </c>
      <c r="R34" s="32">
        <f>IF('Employee Master'!$B34="","",IF($C34="Old",MIN(N('Employee Master'!$X34),'Tax Rates'!$C$36),0))</f>
        <v/>
      </c>
      <c r="S34" s="32">
        <f>IF('Employee Master'!$B34="","",MAX(0,$O34+$P34+$Q34-$R34))</f>
        <v/>
      </c>
      <c r="T34" s="32">
        <f>IF('Employee Master'!$B34="","",IF($C34="Old",MIN(N('Employee Master'!$Y34),'Tax Rates'!$C$34),0))</f>
        <v/>
      </c>
      <c r="U34" s="32">
        <f>IF('Employee Master'!$B34="","",IF($C34="Old",MIN(N('Employee Master'!$Z34),'Tax Rates'!$C$35),0))</f>
        <v/>
      </c>
      <c r="V34" s="32">
        <f>IF('Employee Master'!$B34="","",IF($C34="Old",N('Employee Master'!$AA34),0))</f>
        <v/>
      </c>
      <c r="W34" s="32">
        <f>IF('Employee Master'!$B34="","",IF($C34="Old",N('Employee Master'!$AB34),0))</f>
        <v/>
      </c>
      <c r="X34" s="32">
        <f>IF('Employee Master'!$B34="","",MIN('Salary Structure'!$H34,$H34*IF($C34="Old",'Tax Rates'!$C$38,'Tax Rates'!$C$37)))</f>
        <v/>
      </c>
      <c r="Y34" s="32">
        <f>IF('Employee Master'!$B34="","",$T34+$U34+$V34+$W34+$X34)</f>
        <v/>
      </c>
      <c r="Z34" s="38">
        <f>IF('Employee Master'!$B34="","",ROUND(MAX(0,$S34-$Y34)/10,0)*10)</f>
        <v/>
      </c>
      <c r="AA34" s="32">
        <f>IF('Employee Master'!$B34="","",ROUND(IF($C34="Old",MAX(0,$Z34-IFERROR(INDEX('Tax Rates'!$C$16:$C$18,MATCH($D34,'Tax Rates'!$B$16:$B$18,0)),'Tax Rates'!$C$16))*'Tax Rates'!$C$22+MAX(0,$Z34-'Tax Rates'!$C$20)*('Tax Rates'!$C$23-'Tax Rates'!$C$22)+MAX(0,$Z34-'Tax Rates'!$C$21)*('Tax Rates'!$C$24-'Tax Rates'!$C$23),SUMPRODUCT(('Tax Rates'!$B$6:$B$12&lt;$Z34)*($Z34-'Tax Rates'!$B$6:$B$12)*'Tax Rates'!$E$6:$E$12)),2))</f>
        <v/>
      </c>
      <c r="AB34" s="32">
        <f>IF('Employee Master'!$B34="","",IF($C34="Old",IF($Z34&lt;='Tax Rates'!$C$31,MIN($AA34,'Tax Rates'!$C$32),0),IF($Z34&lt;='Tax Rates'!$C$29,MIN($AA34,'Tax Rates'!$C$30),MAX(0,$AA34-MAX(0,$Z34-'Tax Rates'!$C$29)))))</f>
        <v/>
      </c>
      <c r="AC34" s="32">
        <f>IF('Employee Master'!$B34="","",$AA34-$AB34)</f>
        <v/>
      </c>
      <c r="AD34" s="32">
        <f>IF('Employee Master'!$B34="","",IFERROR(LOOKUP($Z34-1,'Tax Rates'!$B$43:$B$47,'Tax Rates'!$B$43:$B$47),0))</f>
        <v/>
      </c>
      <c r="AE34" s="32">
        <f>IF('Employee Master'!$B34="","",IF($C34="Old",MAX(0,$AD34-IFERROR(INDEX('Tax Rates'!$C$16:$C$18,MATCH($D34,'Tax Rates'!$B$16:$B$18,0)),'Tax Rates'!$C$16))*'Tax Rates'!$C$22+MAX(0,$AD34-'Tax Rates'!$C$20)*('Tax Rates'!$C$23-'Tax Rates'!$C$22)+MAX(0,$AD34-'Tax Rates'!$C$21)*('Tax Rates'!$C$24-'Tax Rates'!$C$23),SUMPRODUCT(('Tax Rates'!$B$6:$B$12&lt;$AD34)*($AD34-'Tax Rates'!$B$6:$B$12)*'Tax Rates'!$E$6:$E$12)))</f>
        <v/>
      </c>
      <c r="AF34" s="32">
        <f>IF('Employee Master'!$B34="","",IF($C34="Old",IF($AD34&lt;='Tax Rates'!$C$31,MIN($AE34,'Tax Rates'!$C$32),0),IF($AD34&lt;='Tax Rates'!$C$29,MIN($AE34,'Tax Rates'!$C$30),MAX(0,$AE34-MAX(0,$AD34-'Tax Rates'!$C$29)))))</f>
        <v/>
      </c>
      <c r="AG34" s="32">
        <f>IF('Employee Master'!$B34="","",$AE34-$AF34)</f>
        <v/>
      </c>
      <c r="AH34" s="16">
        <f>IF('Employee Master'!$B34="","",IFERROR(LOOKUP($AD34-1,'Tax Rates'!$B$43:$B$47,IF($C34="Old",'Tax Rates'!$D$43:$D$47,'Tax Rates'!$C$43:$C$47)),0))</f>
        <v/>
      </c>
      <c r="AI34" s="32">
        <f>IF('Employee Master'!$B34="","",$AG34*(1+$AH34))</f>
        <v/>
      </c>
      <c r="AJ34" s="16">
        <f>IF('Employee Master'!$B34="","",IFERROR(LOOKUP($Z34-1,'Tax Rates'!$B$43:$B$47,IF($C34="Old",'Tax Rates'!$D$43:$D$47,'Tax Rates'!$C$43:$C$47)),0))</f>
        <v/>
      </c>
      <c r="AK34" s="32">
        <f>IF('Employee Master'!$B34="","",$AC34*$AJ34)</f>
        <v/>
      </c>
      <c r="AL34" s="32">
        <f>IF('Employee Master'!$B34="","",IF($AJ34=0,0,MAX(0,($AC34+$AK34)-($AI34+($Z34-$AD34)))))</f>
        <v/>
      </c>
      <c r="AM34" s="32">
        <f>IF('Employee Master'!$B34="","",$AC34+$AK34-$AL34)</f>
        <v/>
      </c>
      <c r="AN34" s="32">
        <f>IF('Employee Master'!$B34="","",$AM34*'Tax Rates'!$C$33)</f>
        <v/>
      </c>
      <c r="AO34" s="32">
        <f>IF('Employee Master'!$B34="","",ROUND($AM34+$AN34,0))</f>
        <v/>
      </c>
      <c r="AP34" s="31">
        <f>IF('Employee Master'!$B34="","",IF(LEN(TRIM('Employee Master'!$D34))&lt;&gt;10,"No",IF(ISNUMBER(VALUE(MID(TRIM('Employee Master'!$D34),6,4))),"Yes","No")))</f>
        <v/>
      </c>
      <c r="AQ34" s="32">
        <f>IF('Employee Master'!$B34="","",IF($AP34="Yes",0,ROUND($Z34*0.2,0)))</f>
        <v/>
      </c>
      <c r="AR34" s="38">
        <f>IF('Employee Master'!$B34="","",MAX($AO34,$AQ34))</f>
        <v/>
      </c>
      <c r="AS34" s="32">
        <f>IF('Employee Master'!$B34="","",N('Employee Master'!$AF34))</f>
        <v/>
      </c>
      <c r="AT34" s="32">
        <f>IF('Employee Master'!$B34="","",N('Employee Master'!$AD34))</f>
        <v/>
      </c>
      <c r="AU34" s="32">
        <f>IF('Employee Master'!$B34="","",N('Employee Master'!$AE34))</f>
        <v/>
      </c>
      <c r="AV34" s="32">
        <f>IF('Employee Master'!$B34="","",MAX(0,$AR34-$AS34-$AT34-$AU34))</f>
        <v/>
      </c>
      <c r="AW34" s="39">
        <f>IF('Employee Master'!$B34="","",IF(N('Employee Master'!$AG34)=0,12,N('Employee Master'!$AG34)))</f>
        <v/>
      </c>
      <c r="AX34" s="38">
        <f>IF('Employee Master'!$B34="","",ROUND($AV34/$AW34,0))</f>
        <v/>
      </c>
    </row>
    <row r="35">
      <c r="A35" s="34">
        <f>IF('Employee Master'!$B35="","",'Employee Master'!$B35)</f>
        <v/>
      </c>
      <c r="B35" s="34">
        <f>IF('Employee Master'!$B35="","",'Employee Master'!$C35)</f>
        <v/>
      </c>
      <c r="C35" s="34">
        <f>IF('Employee Master'!$B35="","",IF('Employee Master'!$I35="","New",'Employee Master'!$I35))</f>
        <v/>
      </c>
      <c r="D35" s="34">
        <f>IF('Employee Master'!$B35="","",IF('Employee Master'!$J35="","Below 60",'Employee Master'!$J35))</f>
        <v/>
      </c>
      <c r="E35" s="35">
        <f>IF('Employee Master'!$B35="","",'Salary Structure'!$N35)</f>
        <v/>
      </c>
      <c r="F35" s="35">
        <f>IF('Employee Master'!$B35="","",'Salary Structure'!$U35)</f>
        <v/>
      </c>
      <c r="G35" s="35">
        <f>IF('Employee Master'!$B35="","",$E35+$F35)</f>
        <v/>
      </c>
      <c r="H35" s="35">
        <f>IF('Employee Master'!$B35="","",'Salary Structure'!$D35)</f>
        <v/>
      </c>
      <c r="I35" s="35">
        <f>IF('Employee Master'!$B35="","",'Salary Structure'!$E35)</f>
        <v/>
      </c>
      <c r="J35" s="35">
        <f>IF('Employee Master'!$B35="","",N('Employee Master'!$Q35)*12)</f>
        <v/>
      </c>
      <c r="K35" s="35">
        <f>IF('Employee Master'!$B35="","",IF(AND($C35="Old",$J35&gt;0,$I35&gt;0),MAX(0,MIN($I35,$J35-0.1*$H35,IF('Employee Master'!$P35="Yes",0.5,0.4)*$H35)),0))</f>
        <v/>
      </c>
      <c r="L35" s="35">
        <f>IF('Employee Master'!$B35="","",IF($C35="Old",N('Employee Master'!$V35),0))</f>
        <v/>
      </c>
      <c r="M35" s="35">
        <f>IF('Employee Master'!$B35="","",IF($C35="Old",'Tax Rates'!$C$28,'Tax Rates'!$C$27))</f>
        <v/>
      </c>
      <c r="N35" s="35">
        <f>IF('Employee Master'!$B35="","",IF($C35="Old",'Salary Structure'!$T35,0))</f>
        <v/>
      </c>
      <c r="O35" s="35">
        <f>IF('Employee Master'!$B35="","",$G35-$K35-$L35-$M35-$N35)</f>
        <v/>
      </c>
      <c r="P35" s="35">
        <f>IF('Employee Master'!$B35="","",N('Employee Master'!$AC35))</f>
        <v/>
      </c>
      <c r="Q35" s="35">
        <f>IF('Employee Master'!$B35="","",N('Employee Master'!$W35))</f>
        <v/>
      </c>
      <c r="R35" s="35">
        <f>IF('Employee Master'!$B35="","",IF($C35="Old",MIN(N('Employee Master'!$X35),'Tax Rates'!$C$36),0))</f>
        <v/>
      </c>
      <c r="S35" s="35">
        <f>IF('Employee Master'!$B35="","",MAX(0,$O35+$P35+$Q35-$R35))</f>
        <v/>
      </c>
      <c r="T35" s="35">
        <f>IF('Employee Master'!$B35="","",IF($C35="Old",MIN(N('Employee Master'!$Y35),'Tax Rates'!$C$34),0))</f>
        <v/>
      </c>
      <c r="U35" s="35">
        <f>IF('Employee Master'!$B35="","",IF($C35="Old",MIN(N('Employee Master'!$Z35),'Tax Rates'!$C$35),0))</f>
        <v/>
      </c>
      <c r="V35" s="35">
        <f>IF('Employee Master'!$B35="","",IF($C35="Old",N('Employee Master'!$AA35),0))</f>
        <v/>
      </c>
      <c r="W35" s="35">
        <f>IF('Employee Master'!$B35="","",IF($C35="Old",N('Employee Master'!$AB35),0))</f>
        <v/>
      </c>
      <c r="X35" s="35">
        <f>IF('Employee Master'!$B35="","",MIN('Salary Structure'!$H35,$H35*IF($C35="Old",'Tax Rates'!$C$38,'Tax Rates'!$C$37)))</f>
        <v/>
      </c>
      <c r="Y35" s="35">
        <f>IF('Employee Master'!$B35="","",$T35+$U35+$V35+$W35+$X35)</f>
        <v/>
      </c>
      <c r="Z35" s="38">
        <f>IF('Employee Master'!$B35="","",ROUND(MAX(0,$S35-$Y35)/10,0)*10)</f>
        <v/>
      </c>
      <c r="AA35" s="35">
        <f>IF('Employee Master'!$B35="","",ROUND(IF($C35="Old",MAX(0,$Z35-IFERROR(INDEX('Tax Rates'!$C$16:$C$18,MATCH($D35,'Tax Rates'!$B$16:$B$18,0)),'Tax Rates'!$C$16))*'Tax Rates'!$C$22+MAX(0,$Z35-'Tax Rates'!$C$20)*('Tax Rates'!$C$23-'Tax Rates'!$C$22)+MAX(0,$Z35-'Tax Rates'!$C$21)*('Tax Rates'!$C$24-'Tax Rates'!$C$23),SUMPRODUCT(('Tax Rates'!$B$6:$B$12&lt;$Z35)*($Z35-'Tax Rates'!$B$6:$B$12)*'Tax Rates'!$E$6:$E$12)),2))</f>
        <v/>
      </c>
      <c r="AB35" s="35">
        <f>IF('Employee Master'!$B35="","",IF($C35="Old",IF($Z35&lt;='Tax Rates'!$C$31,MIN($AA35,'Tax Rates'!$C$32),0),IF($Z35&lt;='Tax Rates'!$C$29,MIN($AA35,'Tax Rates'!$C$30),MAX(0,$AA35-MAX(0,$Z35-'Tax Rates'!$C$29)))))</f>
        <v/>
      </c>
      <c r="AC35" s="35">
        <f>IF('Employee Master'!$B35="","",$AA35-$AB35)</f>
        <v/>
      </c>
      <c r="AD35" s="35">
        <f>IF('Employee Master'!$B35="","",IFERROR(LOOKUP($Z35-1,'Tax Rates'!$B$43:$B$47,'Tax Rates'!$B$43:$B$47),0))</f>
        <v/>
      </c>
      <c r="AE35" s="35">
        <f>IF('Employee Master'!$B35="","",IF($C35="Old",MAX(0,$AD35-IFERROR(INDEX('Tax Rates'!$C$16:$C$18,MATCH($D35,'Tax Rates'!$B$16:$B$18,0)),'Tax Rates'!$C$16))*'Tax Rates'!$C$22+MAX(0,$AD35-'Tax Rates'!$C$20)*('Tax Rates'!$C$23-'Tax Rates'!$C$22)+MAX(0,$AD35-'Tax Rates'!$C$21)*('Tax Rates'!$C$24-'Tax Rates'!$C$23),SUMPRODUCT(('Tax Rates'!$B$6:$B$12&lt;$AD35)*($AD35-'Tax Rates'!$B$6:$B$12)*'Tax Rates'!$E$6:$E$12)))</f>
        <v/>
      </c>
      <c r="AF35" s="35">
        <f>IF('Employee Master'!$B35="","",IF($C35="Old",IF($AD35&lt;='Tax Rates'!$C$31,MIN($AE35,'Tax Rates'!$C$32),0),IF($AD35&lt;='Tax Rates'!$C$29,MIN($AE35,'Tax Rates'!$C$30),MAX(0,$AE35-MAX(0,$AD35-'Tax Rates'!$C$29)))))</f>
        <v/>
      </c>
      <c r="AG35" s="35">
        <f>IF('Employee Master'!$B35="","",$AE35-$AF35)</f>
        <v/>
      </c>
      <c r="AH35" s="40">
        <f>IF('Employee Master'!$B35="","",IFERROR(LOOKUP($AD35-1,'Tax Rates'!$B$43:$B$47,IF($C35="Old",'Tax Rates'!$D$43:$D$47,'Tax Rates'!$C$43:$C$47)),0))</f>
        <v/>
      </c>
      <c r="AI35" s="35">
        <f>IF('Employee Master'!$B35="","",$AG35*(1+$AH35))</f>
        <v/>
      </c>
      <c r="AJ35" s="40">
        <f>IF('Employee Master'!$B35="","",IFERROR(LOOKUP($Z35-1,'Tax Rates'!$B$43:$B$47,IF($C35="Old",'Tax Rates'!$D$43:$D$47,'Tax Rates'!$C$43:$C$47)),0))</f>
        <v/>
      </c>
      <c r="AK35" s="35">
        <f>IF('Employee Master'!$B35="","",$AC35*$AJ35)</f>
        <v/>
      </c>
      <c r="AL35" s="35">
        <f>IF('Employee Master'!$B35="","",IF($AJ35=0,0,MAX(0,($AC35+$AK35)-($AI35+($Z35-$AD35)))))</f>
        <v/>
      </c>
      <c r="AM35" s="35">
        <f>IF('Employee Master'!$B35="","",$AC35+$AK35-$AL35)</f>
        <v/>
      </c>
      <c r="AN35" s="35">
        <f>IF('Employee Master'!$B35="","",$AM35*'Tax Rates'!$C$33)</f>
        <v/>
      </c>
      <c r="AO35" s="35">
        <f>IF('Employee Master'!$B35="","",ROUND($AM35+$AN35,0))</f>
        <v/>
      </c>
      <c r="AP35" s="34">
        <f>IF('Employee Master'!$B35="","",IF(LEN(TRIM('Employee Master'!$D35))&lt;&gt;10,"No",IF(ISNUMBER(VALUE(MID(TRIM('Employee Master'!$D35),6,4))),"Yes","No")))</f>
        <v/>
      </c>
      <c r="AQ35" s="35">
        <f>IF('Employee Master'!$B35="","",IF($AP35="Yes",0,ROUND($Z35*0.2,0)))</f>
        <v/>
      </c>
      <c r="AR35" s="38">
        <f>IF('Employee Master'!$B35="","",MAX($AO35,$AQ35))</f>
        <v/>
      </c>
      <c r="AS35" s="35">
        <f>IF('Employee Master'!$B35="","",N('Employee Master'!$AF35))</f>
        <v/>
      </c>
      <c r="AT35" s="35">
        <f>IF('Employee Master'!$B35="","",N('Employee Master'!$AD35))</f>
        <v/>
      </c>
      <c r="AU35" s="35">
        <f>IF('Employee Master'!$B35="","",N('Employee Master'!$AE35))</f>
        <v/>
      </c>
      <c r="AV35" s="35">
        <f>IF('Employee Master'!$B35="","",MAX(0,$AR35-$AS35-$AT35-$AU35))</f>
        <v/>
      </c>
      <c r="AW35" s="41">
        <f>IF('Employee Master'!$B35="","",IF(N('Employee Master'!$AG35)=0,12,N('Employee Master'!$AG35)))</f>
        <v/>
      </c>
      <c r="AX35" s="38">
        <f>IF('Employee Master'!$B35="","",ROUND($AV35/$AW35,0))</f>
        <v/>
      </c>
    </row>
    <row r="36">
      <c r="A36" s="31">
        <f>IF('Employee Master'!$B36="","",'Employee Master'!$B36)</f>
        <v/>
      </c>
      <c r="B36" s="31">
        <f>IF('Employee Master'!$B36="","",'Employee Master'!$C36)</f>
        <v/>
      </c>
      <c r="C36" s="31">
        <f>IF('Employee Master'!$B36="","",IF('Employee Master'!$I36="","New",'Employee Master'!$I36))</f>
        <v/>
      </c>
      <c r="D36" s="31">
        <f>IF('Employee Master'!$B36="","",IF('Employee Master'!$J36="","Below 60",'Employee Master'!$J36))</f>
        <v/>
      </c>
      <c r="E36" s="32">
        <f>IF('Employee Master'!$B36="","",'Salary Structure'!$N36)</f>
        <v/>
      </c>
      <c r="F36" s="32">
        <f>IF('Employee Master'!$B36="","",'Salary Structure'!$U36)</f>
        <v/>
      </c>
      <c r="G36" s="32">
        <f>IF('Employee Master'!$B36="","",$E36+$F36)</f>
        <v/>
      </c>
      <c r="H36" s="32">
        <f>IF('Employee Master'!$B36="","",'Salary Structure'!$D36)</f>
        <v/>
      </c>
      <c r="I36" s="32">
        <f>IF('Employee Master'!$B36="","",'Salary Structure'!$E36)</f>
        <v/>
      </c>
      <c r="J36" s="32">
        <f>IF('Employee Master'!$B36="","",N('Employee Master'!$Q36)*12)</f>
        <v/>
      </c>
      <c r="K36" s="32">
        <f>IF('Employee Master'!$B36="","",IF(AND($C36="Old",$J36&gt;0,$I36&gt;0),MAX(0,MIN($I36,$J36-0.1*$H36,IF('Employee Master'!$P36="Yes",0.5,0.4)*$H36)),0))</f>
        <v/>
      </c>
      <c r="L36" s="32">
        <f>IF('Employee Master'!$B36="","",IF($C36="Old",N('Employee Master'!$V36),0))</f>
        <v/>
      </c>
      <c r="M36" s="32">
        <f>IF('Employee Master'!$B36="","",IF($C36="Old",'Tax Rates'!$C$28,'Tax Rates'!$C$27))</f>
        <v/>
      </c>
      <c r="N36" s="32">
        <f>IF('Employee Master'!$B36="","",IF($C36="Old",'Salary Structure'!$T36,0))</f>
        <v/>
      </c>
      <c r="O36" s="32">
        <f>IF('Employee Master'!$B36="","",$G36-$K36-$L36-$M36-$N36)</f>
        <v/>
      </c>
      <c r="P36" s="32">
        <f>IF('Employee Master'!$B36="","",N('Employee Master'!$AC36))</f>
        <v/>
      </c>
      <c r="Q36" s="32">
        <f>IF('Employee Master'!$B36="","",N('Employee Master'!$W36))</f>
        <v/>
      </c>
      <c r="R36" s="32">
        <f>IF('Employee Master'!$B36="","",IF($C36="Old",MIN(N('Employee Master'!$X36),'Tax Rates'!$C$36),0))</f>
        <v/>
      </c>
      <c r="S36" s="32">
        <f>IF('Employee Master'!$B36="","",MAX(0,$O36+$P36+$Q36-$R36))</f>
        <v/>
      </c>
      <c r="T36" s="32">
        <f>IF('Employee Master'!$B36="","",IF($C36="Old",MIN(N('Employee Master'!$Y36),'Tax Rates'!$C$34),0))</f>
        <v/>
      </c>
      <c r="U36" s="32">
        <f>IF('Employee Master'!$B36="","",IF($C36="Old",MIN(N('Employee Master'!$Z36),'Tax Rates'!$C$35),0))</f>
        <v/>
      </c>
      <c r="V36" s="32">
        <f>IF('Employee Master'!$B36="","",IF($C36="Old",N('Employee Master'!$AA36),0))</f>
        <v/>
      </c>
      <c r="W36" s="32">
        <f>IF('Employee Master'!$B36="","",IF($C36="Old",N('Employee Master'!$AB36),0))</f>
        <v/>
      </c>
      <c r="X36" s="32">
        <f>IF('Employee Master'!$B36="","",MIN('Salary Structure'!$H36,$H36*IF($C36="Old",'Tax Rates'!$C$38,'Tax Rates'!$C$37)))</f>
        <v/>
      </c>
      <c r="Y36" s="32">
        <f>IF('Employee Master'!$B36="","",$T36+$U36+$V36+$W36+$X36)</f>
        <v/>
      </c>
      <c r="Z36" s="38">
        <f>IF('Employee Master'!$B36="","",ROUND(MAX(0,$S36-$Y36)/10,0)*10)</f>
        <v/>
      </c>
      <c r="AA36" s="32">
        <f>IF('Employee Master'!$B36="","",ROUND(IF($C36="Old",MAX(0,$Z36-IFERROR(INDEX('Tax Rates'!$C$16:$C$18,MATCH($D36,'Tax Rates'!$B$16:$B$18,0)),'Tax Rates'!$C$16))*'Tax Rates'!$C$22+MAX(0,$Z36-'Tax Rates'!$C$20)*('Tax Rates'!$C$23-'Tax Rates'!$C$22)+MAX(0,$Z36-'Tax Rates'!$C$21)*('Tax Rates'!$C$24-'Tax Rates'!$C$23),SUMPRODUCT(('Tax Rates'!$B$6:$B$12&lt;$Z36)*($Z36-'Tax Rates'!$B$6:$B$12)*'Tax Rates'!$E$6:$E$12)),2))</f>
        <v/>
      </c>
      <c r="AB36" s="32">
        <f>IF('Employee Master'!$B36="","",IF($C36="Old",IF($Z36&lt;='Tax Rates'!$C$31,MIN($AA36,'Tax Rates'!$C$32),0),IF($Z36&lt;='Tax Rates'!$C$29,MIN($AA36,'Tax Rates'!$C$30),MAX(0,$AA36-MAX(0,$Z36-'Tax Rates'!$C$29)))))</f>
        <v/>
      </c>
      <c r="AC36" s="32">
        <f>IF('Employee Master'!$B36="","",$AA36-$AB36)</f>
        <v/>
      </c>
      <c r="AD36" s="32">
        <f>IF('Employee Master'!$B36="","",IFERROR(LOOKUP($Z36-1,'Tax Rates'!$B$43:$B$47,'Tax Rates'!$B$43:$B$47),0))</f>
        <v/>
      </c>
      <c r="AE36" s="32">
        <f>IF('Employee Master'!$B36="","",IF($C36="Old",MAX(0,$AD36-IFERROR(INDEX('Tax Rates'!$C$16:$C$18,MATCH($D36,'Tax Rates'!$B$16:$B$18,0)),'Tax Rates'!$C$16))*'Tax Rates'!$C$22+MAX(0,$AD36-'Tax Rates'!$C$20)*('Tax Rates'!$C$23-'Tax Rates'!$C$22)+MAX(0,$AD36-'Tax Rates'!$C$21)*('Tax Rates'!$C$24-'Tax Rates'!$C$23),SUMPRODUCT(('Tax Rates'!$B$6:$B$12&lt;$AD36)*($AD36-'Tax Rates'!$B$6:$B$12)*'Tax Rates'!$E$6:$E$12)))</f>
        <v/>
      </c>
      <c r="AF36" s="32">
        <f>IF('Employee Master'!$B36="","",IF($C36="Old",IF($AD36&lt;='Tax Rates'!$C$31,MIN($AE36,'Tax Rates'!$C$32),0),IF($AD36&lt;='Tax Rates'!$C$29,MIN($AE36,'Tax Rates'!$C$30),MAX(0,$AE36-MAX(0,$AD36-'Tax Rates'!$C$29)))))</f>
        <v/>
      </c>
      <c r="AG36" s="32">
        <f>IF('Employee Master'!$B36="","",$AE36-$AF36)</f>
        <v/>
      </c>
      <c r="AH36" s="16">
        <f>IF('Employee Master'!$B36="","",IFERROR(LOOKUP($AD36-1,'Tax Rates'!$B$43:$B$47,IF($C36="Old",'Tax Rates'!$D$43:$D$47,'Tax Rates'!$C$43:$C$47)),0))</f>
        <v/>
      </c>
      <c r="AI36" s="32">
        <f>IF('Employee Master'!$B36="","",$AG36*(1+$AH36))</f>
        <v/>
      </c>
      <c r="AJ36" s="16">
        <f>IF('Employee Master'!$B36="","",IFERROR(LOOKUP($Z36-1,'Tax Rates'!$B$43:$B$47,IF($C36="Old",'Tax Rates'!$D$43:$D$47,'Tax Rates'!$C$43:$C$47)),0))</f>
        <v/>
      </c>
      <c r="AK36" s="32">
        <f>IF('Employee Master'!$B36="","",$AC36*$AJ36)</f>
        <v/>
      </c>
      <c r="AL36" s="32">
        <f>IF('Employee Master'!$B36="","",IF($AJ36=0,0,MAX(0,($AC36+$AK36)-($AI36+($Z36-$AD36)))))</f>
        <v/>
      </c>
      <c r="AM36" s="32">
        <f>IF('Employee Master'!$B36="","",$AC36+$AK36-$AL36)</f>
        <v/>
      </c>
      <c r="AN36" s="32">
        <f>IF('Employee Master'!$B36="","",$AM36*'Tax Rates'!$C$33)</f>
        <v/>
      </c>
      <c r="AO36" s="32">
        <f>IF('Employee Master'!$B36="","",ROUND($AM36+$AN36,0))</f>
        <v/>
      </c>
      <c r="AP36" s="31">
        <f>IF('Employee Master'!$B36="","",IF(LEN(TRIM('Employee Master'!$D36))&lt;&gt;10,"No",IF(ISNUMBER(VALUE(MID(TRIM('Employee Master'!$D36),6,4))),"Yes","No")))</f>
        <v/>
      </c>
      <c r="AQ36" s="32">
        <f>IF('Employee Master'!$B36="","",IF($AP36="Yes",0,ROUND($Z36*0.2,0)))</f>
        <v/>
      </c>
      <c r="AR36" s="38">
        <f>IF('Employee Master'!$B36="","",MAX($AO36,$AQ36))</f>
        <v/>
      </c>
      <c r="AS36" s="32">
        <f>IF('Employee Master'!$B36="","",N('Employee Master'!$AF36))</f>
        <v/>
      </c>
      <c r="AT36" s="32">
        <f>IF('Employee Master'!$B36="","",N('Employee Master'!$AD36))</f>
        <v/>
      </c>
      <c r="AU36" s="32">
        <f>IF('Employee Master'!$B36="","",N('Employee Master'!$AE36))</f>
        <v/>
      </c>
      <c r="AV36" s="32">
        <f>IF('Employee Master'!$B36="","",MAX(0,$AR36-$AS36-$AT36-$AU36))</f>
        <v/>
      </c>
      <c r="AW36" s="39">
        <f>IF('Employee Master'!$B36="","",IF(N('Employee Master'!$AG36)=0,12,N('Employee Master'!$AG36)))</f>
        <v/>
      </c>
      <c r="AX36" s="38">
        <f>IF('Employee Master'!$B36="","",ROUND($AV36/$AW36,0))</f>
        <v/>
      </c>
    </row>
    <row r="37">
      <c r="A37" s="34">
        <f>IF('Employee Master'!$B37="","",'Employee Master'!$B37)</f>
        <v/>
      </c>
      <c r="B37" s="34">
        <f>IF('Employee Master'!$B37="","",'Employee Master'!$C37)</f>
        <v/>
      </c>
      <c r="C37" s="34">
        <f>IF('Employee Master'!$B37="","",IF('Employee Master'!$I37="","New",'Employee Master'!$I37))</f>
        <v/>
      </c>
      <c r="D37" s="34">
        <f>IF('Employee Master'!$B37="","",IF('Employee Master'!$J37="","Below 60",'Employee Master'!$J37))</f>
        <v/>
      </c>
      <c r="E37" s="35">
        <f>IF('Employee Master'!$B37="","",'Salary Structure'!$N37)</f>
        <v/>
      </c>
      <c r="F37" s="35">
        <f>IF('Employee Master'!$B37="","",'Salary Structure'!$U37)</f>
        <v/>
      </c>
      <c r="G37" s="35">
        <f>IF('Employee Master'!$B37="","",$E37+$F37)</f>
        <v/>
      </c>
      <c r="H37" s="35">
        <f>IF('Employee Master'!$B37="","",'Salary Structure'!$D37)</f>
        <v/>
      </c>
      <c r="I37" s="35">
        <f>IF('Employee Master'!$B37="","",'Salary Structure'!$E37)</f>
        <v/>
      </c>
      <c r="J37" s="35">
        <f>IF('Employee Master'!$B37="","",N('Employee Master'!$Q37)*12)</f>
        <v/>
      </c>
      <c r="K37" s="35">
        <f>IF('Employee Master'!$B37="","",IF(AND($C37="Old",$J37&gt;0,$I37&gt;0),MAX(0,MIN($I37,$J37-0.1*$H37,IF('Employee Master'!$P37="Yes",0.5,0.4)*$H37)),0))</f>
        <v/>
      </c>
      <c r="L37" s="35">
        <f>IF('Employee Master'!$B37="","",IF($C37="Old",N('Employee Master'!$V37),0))</f>
        <v/>
      </c>
      <c r="M37" s="35">
        <f>IF('Employee Master'!$B37="","",IF($C37="Old",'Tax Rates'!$C$28,'Tax Rates'!$C$27))</f>
        <v/>
      </c>
      <c r="N37" s="35">
        <f>IF('Employee Master'!$B37="","",IF($C37="Old",'Salary Structure'!$T37,0))</f>
        <v/>
      </c>
      <c r="O37" s="35">
        <f>IF('Employee Master'!$B37="","",$G37-$K37-$L37-$M37-$N37)</f>
        <v/>
      </c>
      <c r="P37" s="35">
        <f>IF('Employee Master'!$B37="","",N('Employee Master'!$AC37))</f>
        <v/>
      </c>
      <c r="Q37" s="35">
        <f>IF('Employee Master'!$B37="","",N('Employee Master'!$W37))</f>
        <v/>
      </c>
      <c r="R37" s="35">
        <f>IF('Employee Master'!$B37="","",IF($C37="Old",MIN(N('Employee Master'!$X37),'Tax Rates'!$C$36),0))</f>
        <v/>
      </c>
      <c r="S37" s="35">
        <f>IF('Employee Master'!$B37="","",MAX(0,$O37+$P37+$Q37-$R37))</f>
        <v/>
      </c>
      <c r="T37" s="35">
        <f>IF('Employee Master'!$B37="","",IF($C37="Old",MIN(N('Employee Master'!$Y37),'Tax Rates'!$C$34),0))</f>
        <v/>
      </c>
      <c r="U37" s="35">
        <f>IF('Employee Master'!$B37="","",IF($C37="Old",MIN(N('Employee Master'!$Z37),'Tax Rates'!$C$35),0))</f>
        <v/>
      </c>
      <c r="V37" s="35">
        <f>IF('Employee Master'!$B37="","",IF($C37="Old",N('Employee Master'!$AA37),0))</f>
        <v/>
      </c>
      <c r="W37" s="35">
        <f>IF('Employee Master'!$B37="","",IF($C37="Old",N('Employee Master'!$AB37),0))</f>
        <v/>
      </c>
      <c r="X37" s="35">
        <f>IF('Employee Master'!$B37="","",MIN('Salary Structure'!$H37,$H37*IF($C37="Old",'Tax Rates'!$C$38,'Tax Rates'!$C$37)))</f>
        <v/>
      </c>
      <c r="Y37" s="35">
        <f>IF('Employee Master'!$B37="","",$T37+$U37+$V37+$W37+$X37)</f>
        <v/>
      </c>
      <c r="Z37" s="38">
        <f>IF('Employee Master'!$B37="","",ROUND(MAX(0,$S37-$Y37)/10,0)*10)</f>
        <v/>
      </c>
      <c r="AA37" s="35">
        <f>IF('Employee Master'!$B37="","",ROUND(IF($C37="Old",MAX(0,$Z37-IFERROR(INDEX('Tax Rates'!$C$16:$C$18,MATCH($D37,'Tax Rates'!$B$16:$B$18,0)),'Tax Rates'!$C$16))*'Tax Rates'!$C$22+MAX(0,$Z37-'Tax Rates'!$C$20)*('Tax Rates'!$C$23-'Tax Rates'!$C$22)+MAX(0,$Z37-'Tax Rates'!$C$21)*('Tax Rates'!$C$24-'Tax Rates'!$C$23),SUMPRODUCT(('Tax Rates'!$B$6:$B$12&lt;$Z37)*($Z37-'Tax Rates'!$B$6:$B$12)*'Tax Rates'!$E$6:$E$12)),2))</f>
        <v/>
      </c>
      <c r="AB37" s="35">
        <f>IF('Employee Master'!$B37="","",IF($C37="Old",IF($Z37&lt;='Tax Rates'!$C$31,MIN($AA37,'Tax Rates'!$C$32),0),IF($Z37&lt;='Tax Rates'!$C$29,MIN($AA37,'Tax Rates'!$C$30),MAX(0,$AA37-MAX(0,$Z37-'Tax Rates'!$C$29)))))</f>
        <v/>
      </c>
      <c r="AC37" s="35">
        <f>IF('Employee Master'!$B37="","",$AA37-$AB37)</f>
        <v/>
      </c>
      <c r="AD37" s="35">
        <f>IF('Employee Master'!$B37="","",IFERROR(LOOKUP($Z37-1,'Tax Rates'!$B$43:$B$47,'Tax Rates'!$B$43:$B$47),0))</f>
        <v/>
      </c>
      <c r="AE37" s="35">
        <f>IF('Employee Master'!$B37="","",IF($C37="Old",MAX(0,$AD37-IFERROR(INDEX('Tax Rates'!$C$16:$C$18,MATCH($D37,'Tax Rates'!$B$16:$B$18,0)),'Tax Rates'!$C$16))*'Tax Rates'!$C$22+MAX(0,$AD37-'Tax Rates'!$C$20)*('Tax Rates'!$C$23-'Tax Rates'!$C$22)+MAX(0,$AD37-'Tax Rates'!$C$21)*('Tax Rates'!$C$24-'Tax Rates'!$C$23),SUMPRODUCT(('Tax Rates'!$B$6:$B$12&lt;$AD37)*($AD37-'Tax Rates'!$B$6:$B$12)*'Tax Rates'!$E$6:$E$12)))</f>
        <v/>
      </c>
      <c r="AF37" s="35">
        <f>IF('Employee Master'!$B37="","",IF($C37="Old",IF($AD37&lt;='Tax Rates'!$C$31,MIN($AE37,'Tax Rates'!$C$32),0),IF($AD37&lt;='Tax Rates'!$C$29,MIN($AE37,'Tax Rates'!$C$30),MAX(0,$AE37-MAX(0,$AD37-'Tax Rates'!$C$29)))))</f>
        <v/>
      </c>
      <c r="AG37" s="35">
        <f>IF('Employee Master'!$B37="","",$AE37-$AF37)</f>
        <v/>
      </c>
      <c r="AH37" s="40">
        <f>IF('Employee Master'!$B37="","",IFERROR(LOOKUP($AD37-1,'Tax Rates'!$B$43:$B$47,IF($C37="Old",'Tax Rates'!$D$43:$D$47,'Tax Rates'!$C$43:$C$47)),0))</f>
        <v/>
      </c>
      <c r="AI37" s="35">
        <f>IF('Employee Master'!$B37="","",$AG37*(1+$AH37))</f>
        <v/>
      </c>
      <c r="AJ37" s="40">
        <f>IF('Employee Master'!$B37="","",IFERROR(LOOKUP($Z37-1,'Tax Rates'!$B$43:$B$47,IF($C37="Old",'Tax Rates'!$D$43:$D$47,'Tax Rates'!$C$43:$C$47)),0))</f>
        <v/>
      </c>
      <c r="AK37" s="35">
        <f>IF('Employee Master'!$B37="","",$AC37*$AJ37)</f>
        <v/>
      </c>
      <c r="AL37" s="35">
        <f>IF('Employee Master'!$B37="","",IF($AJ37=0,0,MAX(0,($AC37+$AK37)-($AI37+($Z37-$AD37)))))</f>
        <v/>
      </c>
      <c r="AM37" s="35">
        <f>IF('Employee Master'!$B37="","",$AC37+$AK37-$AL37)</f>
        <v/>
      </c>
      <c r="AN37" s="35">
        <f>IF('Employee Master'!$B37="","",$AM37*'Tax Rates'!$C$33)</f>
        <v/>
      </c>
      <c r="AO37" s="35">
        <f>IF('Employee Master'!$B37="","",ROUND($AM37+$AN37,0))</f>
        <v/>
      </c>
      <c r="AP37" s="34">
        <f>IF('Employee Master'!$B37="","",IF(LEN(TRIM('Employee Master'!$D37))&lt;&gt;10,"No",IF(ISNUMBER(VALUE(MID(TRIM('Employee Master'!$D37),6,4))),"Yes","No")))</f>
        <v/>
      </c>
      <c r="AQ37" s="35">
        <f>IF('Employee Master'!$B37="","",IF($AP37="Yes",0,ROUND($Z37*0.2,0)))</f>
        <v/>
      </c>
      <c r="AR37" s="38">
        <f>IF('Employee Master'!$B37="","",MAX($AO37,$AQ37))</f>
        <v/>
      </c>
      <c r="AS37" s="35">
        <f>IF('Employee Master'!$B37="","",N('Employee Master'!$AF37))</f>
        <v/>
      </c>
      <c r="AT37" s="35">
        <f>IF('Employee Master'!$B37="","",N('Employee Master'!$AD37))</f>
        <v/>
      </c>
      <c r="AU37" s="35">
        <f>IF('Employee Master'!$B37="","",N('Employee Master'!$AE37))</f>
        <v/>
      </c>
      <c r="AV37" s="35">
        <f>IF('Employee Master'!$B37="","",MAX(0,$AR37-$AS37-$AT37-$AU37))</f>
        <v/>
      </c>
      <c r="AW37" s="41">
        <f>IF('Employee Master'!$B37="","",IF(N('Employee Master'!$AG37)=0,12,N('Employee Master'!$AG37)))</f>
        <v/>
      </c>
      <c r="AX37" s="38">
        <f>IF('Employee Master'!$B37="","",ROUND($AV37/$AW37,0))</f>
        <v/>
      </c>
    </row>
    <row r="38">
      <c r="A38" s="31">
        <f>IF('Employee Master'!$B38="","",'Employee Master'!$B38)</f>
        <v/>
      </c>
      <c r="B38" s="31">
        <f>IF('Employee Master'!$B38="","",'Employee Master'!$C38)</f>
        <v/>
      </c>
      <c r="C38" s="31">
        <f>IF('Employee Master'!$B38="","",IF('Employee Master'!$I38="","New",'Employee Master'!$I38))</f>
        <v/>
      </c>
      <c r="D38" s="31">
        <f>IF('Employee Master'!$B38="","",IF('Employee Master'!$J38="","Below 60",'Employee Master'!$J38))</f>
        <v/>
      </c>
      <c r="E38" s="32">
        <f>IF('Employee Master'!$B38="","",'Salary Structure'!$N38)</f>
        <v/>
      </c>
      <c r="F38" s="32">
        <f>IF('Employee Master'!$B38="","",'Salary Structure'!$U38)</f>
        <v/>
      </c>
      <c r="G38" s="32">
        <f>IF('Employee Master'!$B38="","",$E38+$F38)</f>
        <v/>
      </c>
      <c r="H38" s="32">
        <f>IF('Employee Master'!$B38="","",'Salary Structure'!$D38)</f>
        <v/>
      </c>
      <c r="I38" s="32">
        <f>IF('Employee Master'!$B38="","",'Salary Structure'!$E38)</f>
        <v/>
      </c>
      <c r="J38" s="32">
        <f>IF('Employee Master'!$B38="","",N('Employee Master'!$Q38)*12)</f>
        <v/>
      </c>
      <c r="K38" s="32">
        <f>IF('Employee Master'!$B38="","",IF(AND($C38="Old",$J38&gt;0,$I38&gt;0),MAX(0,MIN($I38,$J38-0.1*$H38,IF('Employee Master'!$P38="Yes",0.5,0.4)*$H38)),0))</f>
        <v/>
      </c>
      <c r="L38" s="32">
        <f>IF('Employee Master'!$B38="","",IF($C38="Old",N('Employee Master'!$V38),0))</f>
        <v/>
      </c>
      <c r="M38" s="32">
        <f>IF('Employee Master'!$B38="","",IF($C38="Old",'Tax Rates'!$C$28,'Tax Rates'!$C$27))</f>
        <v/>
      </c>
      <c r="N38" s="32">
        <f>IF('Employee Master'!$B38="","",IF($C38="Old",'Salary Structure'!$T38,0))</f>
        <v/>
      </c>
      <c r="O38" s="32">
        <f>IF('Employee Master'!$B38="","",$G38-$K38-$L38-$M38-$N38)</f>
        <v/>
      </c>
      <c r="P38" s="32">
        <f>IF('Employee Master'!$B38="","",N('Employee Master'!$AC38))</f>
        <v/>
      </c>
      <c r="Q38" s="32">
        <f>IF('Employee Master'!$B38="","",N('Employee Master'!$W38))</f>
        <v/>
      </c>
      <c r="R38" s="32">
        <f>IF('Employee Master'!$B38="","",IF($C38="Old",MIN(N('Employee Master'!$X38),'Tax Rates'!$C$36),0))</f>
        <v/>
      </c>
      <c r="S38" s="32">
        <f>IF('Employee Master'!$B38="","",MAX(0,$O38+$P38+$Q38-$R38))</f>
        <v/>
      </c>
      <c r="T38" s="32">
        <f>IF('Employee Master'!$B38="","",IF($C38="Old",MIN(N('Employee Master'!$Y38),'Tax Rates'!$C$34),0))</f>
        <v/>
      </c>
      <c r="U38" s="32">
        <f>IF('Employee Master'!$B38="","",IF($C38="Old",MIN(N('Employee Master'!$Z38),'Tax Rates'!$C$35),0))</f>
        <v/>
      </c>
      <c r="V38" s="32">
        <f>IF('Employee Master'!$B38="","",IF($C38="Old",N('Employee Master'!$AA38),0))</f>
        <v/>
      </c>
      <c r="W38" s="32">
        <f>IF('Employee Master'!$B38="","",IF($C38="Old",N('Employee Master'!$AB38),0))</f>
        <v/>
      </c>
      <c r="X38" s="32">
        <f>IF('Employee Master'!$B38="","",MIN('Salary Structure'!$H38,$H38*IF($C38="Old",'Tax Rates'!$C$38,'Tax Rates'!$C$37)))</f>
        <v/>
      </c>
      <c r="Y38" s="32">
        <f>IF('Employee Master'!$B38="","",$T38+$U38+$V38+$W38+$X38)</f>
        <v/>
      </c>
      <c r="Z38" s="38">
        <f>IF('Employee Master'!$B38="","",ROUND(MAX(0,$S38-$Y38)/10,0)*10)</f>
        <v/>
      </c>
      <c r="AA38" s="32">
        <f>IF('Employee Master'!$B38="","",ROUND(IF($C38="Old",MAX(0,$Z38-IFERROR(INDEX('Tax Rates'!$C$16:$C$18,MATCH($D38,'Tax Rates'!$B$16:$B$18,0)),'Tax Rates'!$C$16))*'Tax Rates'!$C$22+MAX(0,$Z38-'Tax Rates'!$C$20)*('Tax Rates'!$C$23-'Tax Rates'!$C$22)+MAX(0,$Z38-'Tax Rates'!$C$21)*('Tax Rates'!$C$24-'Tax Rates'!$C$23),SUMPRODUCT(('Tax Rates'!$B$6:$B$12&lt;$Z38)*($Z38-'Tax Rates'!$B$6:$B$12)*'Tax Rates'!$E$6:$E$12)),2))</f>
        <v/>
      </c>
      <c r="AB38" s="32">
        <f>IF('Employee Master'!$B38="","",IF($C38="Old",IF($Z38&lt;='Tax Rates'!$C$31,MIN($AA38,'Tax Rates'!$C$32),0),IF($Z38&lt;='Tax Rates'!$C$29,MIN($AA38,'Tax Rates'!$C$30),MAX(0,$AA38-MAX(0,$Z38-'Tax Rates'!$C$29)))))</f>
        <v/>
      </c>
      <c r="AC38" s="32">
        <f>IF('Employee Master'!$B38="","",$AA38-$AB38)</f>
        <v/>
      </c>
      <c r="AD38" s="32">
        <f>IF('Employee Master'!$B38="","",IFERROR(LOOKUP($Z38-1,'Tax Rates'!$B$43:$B$47,'Tax Rates'!$B$43:$B$47),0))</f>
        <v/>
      </c>
      <c r="AE38" s="32">
        <f>IF('Employee Master'!$B38="","",IF($C38="Old",MAX(0,$AD38-IFERROR(INDEX('Tax Rates'!$C$16:$C$18,MATCH($D38,'Tax Rates'!$B$16:$B$18,0)),'Tax Rates'!$C$16))*'Tax Rates'!$C$22+MAX(0,$AD38-'Tax Rates'!$C$20)*('Tax Rates'!$C$23-'Tax Rates'!$C$22)+MAX(0,$AD38-'Tax Rates'!$C$21)*('Tax Rates'!$C$24-'Tax Rates'!$C$23),SUMPRODUCT(('Tax Rates'!$B$6:$B$12&lt;$AD38)*($AD38-'Tax Rates'!$B$6:$B$12)*'Tax Rates'!$E$6:$E$12)))</f>
        <v/>
      </c>
      <c r="AF38" s="32">
        <f>IF('Employee Master'!$B38="","",IF($C38="Old",IF($AD38&lt;='Tax Rates'!$C$31,MIN($AE38,'Tax Rates'!$C$32),0),IF($AD38&lt;='Tax Rates'!$C$29,MIN($AE38,'Tax Rates'!$C$30),MAX(0,$AE38-MAX(0,$AD38-'Tax Rates'!$C$29)))))</f>
        <v/>
      </c>
      <c r="AG38" s="32">
        <f>IF('Employee Master'!$B38="","",$AE38-$AF38)</f>
        <v/>
      </c>
      <c r="AH38" s="16">
        <f>IF('Employee Master'!$B38="","",IFERROR(LOOKUP($AD38-1,'Tax Rates'!$B$43:$B$47,IF($C38="Old",'Tax Rates'!$D$43:$D$47,'Tax Rates'!$C$43:$C$47)),0))</f>
        <v/>
      </c>
      <c r="AI38" s="32">
        <f>IF('Employee Master'!$B38="","",$AG38*(1+$AH38))</f>
        <v/>
      </c>
      <c r="AJ38" s="16">
        <f>IF('Employee Master'!$B38="","",IFERROR(LOOKUP($Z38-1,'Tax Rates'!$B$43:$B$47,IF($C38="Old",'Tax Rates'!$D$43:$D$47,'Tax Rates'!$C$43:$C$47)),0))</f>
        <v/>
      </c>
      <c r="AK38" s="32">
        <f>IF('Employee Master'!$B38="","",$AC38*$AJ38)</f>
        <v/>
      </c>
      <c r="AL38" s="32">
        <f>IF('Employee Master'!$B38="","",IF($AJ38=0,0,MAX(0,($AC38+$AK38)-($AI38+($Z38-$AD38)))))</f>
        <v/>
      </c>
      <c r="AM38" s="32">
        <f>IF('Employee Master'!$B38="","",$AC38+$AK38-$AL38)</f>
        <v/>
      </c>
      <c r="AN38" s="32">
        <f>IF('Employee Master'!$B38="","",$AM38*'Tax Rates'!$C$33)</f>
        <v/>
      </c>
      <c r="AO38" s="32">
        <f>IF('Employee Master'!$B38="","",ROUND($AM38+$AN38,0))</f>
        <v/>
      </c>
      <c r="AP38" s="31">
        <f>IF('Employee Master'!$B38="","",IF(LEN(TRIM('Employee Master'!$D38))&lt;&gt;10,"No",IF(ISNUMBER(VALUE(MID(TRIM('Employee Master'!$D38),6,4))),"Yes","No")))</f>
        <v/>
      </c>
      <c r="AQ38" s="32">
        <f>IF('Employee Master'!$B38="","",IF($AP38="Yes",0,ROUND($Z38*0.2,0)))</f>
        <v/>
      </c>
      <c r="AR38" s="38">
        <f>IF('Employee Master'!$B38="","",MAX($AO38,$AQ38))</f>
        <v/>
      </c>
      <c r="AS38" s="32">
        <f>IF('Employee Master'!$B38="","",N('Employee Master'!$AF38))</f>
        <v/>
      </c>
      <c r="AT38" s="32">
        <f>IF('Employee Master'!$B38="","",N('Employee Master'!$AD38))</f>
        <v/>
      </c>
      <c r="AU38" s="32">
        <f>IF('Employee Master'!$B38="","",N('Employee Master'!$AE38))</f>
        <v/>
      </c>
      <c r="AV38" s="32">
        <f>IF('Employee Master'!$B38="","",MAX(0,$AR38-$AS38-$AT38-$AU38))</f>
        <v/>
      </c>
      <c r="AW38" s="39">
        <f>IF('Employee Master'!$B38="","",IF(N('Employee Master'!$AG38)=0,12,N('Employee Master'!$AG38)))</f>
        <v/>
      </c>
      <c r="AX38" s="38">
        <f>IF('Employee Master'!$B38="","",ROUND($AV38/$AW38,0))</f>
        <v/>
      </c>
    </row>
    <row r="39">
      <c r="A39" s="34">
        <f>IF('Employee Master'!$B39="","",'Employee Master'!$B39)</f>
        <v/>
      </c>
      <c r="B39" s="34">
        <f>IF('Employee Master'!$B39="","",'Employee Master'!$C39)</f>
        <v/>
      </c>
      <c r="C39" s="34">
        <f>IF('Employee Master'!$B39="","",IF('Employee Master'!$I39="","New",'Employee Master'!$I39))</f>
        <v/>
      </c>
      <c r="D39" s="34">
        <f>IF('Employee Master'!$B39="","",IF('Employee Master'!$J39="","Below 60",'Employee Master'!$J39))</f>
        <v/>
      </c>
      <c r="E39" s="35">
        <f>IF('Employee Master'!$B39="","",'Salary Structure'!$N39)</f>
        <v/>
      </c>
      <c r="F39" s="35">
        <f>IF('Employee Master'!$B39="","",'Salary Structure'!$U39)</f>
        <v/>
      </c>
      <c r="G39" s="35">
        <f>IF('Employee Master'!$B39="","",$E39+$F39)</f>
        <v/>
      </c>
      <c r="H39" s="35">
        <f>IF('Employee Master'!$B39="","",'Salary Structure'!$D39)</f>
        <v/>
      </c>
      <c r="I39" s="35">
        <f>IF('Employee Master'!$B39="","",'Salary Structure'!$E39)</f>
        <v/>
      </c>
      <c r="J39" s="35">
        <f>IF('Employee Master'!$B39="","",N('Employee Master'!$Q39)*12)</f>
        <v/>
      </c>
      <c r="K39" s="35">
        <f>IF('Employee Master'!$B39="","",IF(AND($C39="Old",$J39&gt;0,$I39&gt;0),MAX(0,MIN($I39,$J39-0.1*$H39,IF('Employee Master'!$P39="Yes",0.5,0.4)*$H39)),0))</f>
        <v/>
      </c>
      <c r="L39" s="35">
        <f>IF('Employee Master'!$B39="","",IF($C39="Old",N('Employee Master'!$V39),0))</f>
        <v/>
      </c>
      <c r="M39" s="35">
        <f>IF('Employee Master'!$B39="","",IF($C39="Old",'Tax Rates'!$C$28,'Tax Rates'!$C$27))</f>
        <v/>
      </c>
      <c r="N39" s="35">
        <f>IF('Employee Master'!$B39="","",IF($C39="Old",'Salary Structure'!$T39,0))</f>
        <v/>
      </c>
      <c r="O39" s="35">
        <f>IF('Employee Master'!$B39="","",$G39-$K39-$L39-$M39-$N39)</f>
        <v/>
      </c>
      <c r="P39" s="35">
        <f>IF('Employee Master'!$B39="","",N('Employee Master'!$AC39))</f>
        <v/>
      </c>
      <c r="Q39" s="35">
        <f>IF('Employee Master'!$B39="","",N('Employee Master'!$W39))</f>
        <v/>
      </c>
      <c r="R39" s="35">
        <f>IF('Employee Master'!$B39="","",IF($C39="Old",MIN(N('Employee Master'!$X39),'Tax Rates'!$C$36),0))</f>
        <v/>
      </c>
      <c r="S39" s="35">
        <f>IF('Employee Master'!$B39="","",MAX(0,$O39+$P39+$Q39-$R39))</f>
        <v/>
      </c>
      <c r="T39" s="35">
        <f>IF('Employee Master'!$B39="","",IF($C39="Old",MIN(N('Employee Master'!$Y39),'Tax Rates'!$C$34),0))</f>
        <v/>
      </c>
      <c r="U39" s="35">
        <f>IF('Employee Master'!$B39="","",IF($C39="Old",MIN(N('Employee Master'!$Z39),'Tax Rates'!$C$35),0))</f>
        <v/>
      </c>
      <c r="V39" s="35">
        <f>IF('Employee Master'!$B39="","",IF($C39="Old",N('Employee Master'!$AA39),0))</f>
        <v/>
      </c>
      <c r="W39" s="35">
        <f>IF('Employee Master'!$B39="","",IF($C39="Old",N('Employee Master'!$AB39),0))</f>
        <v/>
      </c>
      <c r="X39" s="35">
        <f>IF('Employee Master'!$B39="","",MIN('Salary Structure'!$H39,$H39*IF($C39="Old",'Tax Rates'!$C$38,'Tax Rates'!$C$37)))</f>
        <v/>
      </c>
      <c r="Y39" s="35">
        <f>IF('Employee Master'!$B39="","",$T39+$U39+$V39+$W39+$X39)</f>
        <v/>
      </c>
      <c r="Z39" s="38">
        <f>IF('Employee Master'!$B39="","",ROUND(MAX(0,$S39-$Y39)/10,0)*10)</f>
        <v/>
      </c>
      <c r="AA39" s="35">
        <f>IF('Employee Master'!$B39="","",ROUND(IF($C39="Old",MAX(0,$Z39-IFERROR(INDEX('Tax Rates'!$C$16:$C$18,MATCH($D39,'Tax Rates'!$B$16:$B$18,0)),'Tax Rates'!$C$16))*'Tax Rates'!$C$22+MAX(0,$Z39-'Tax Rates'!$C$20)*('Tax Rates'!$C$23-'Tax Rates'!$C$22)+MAX(0,$Z39-'Tax Rates'!$C$21)*('Tax Rates'!$C$24-'Tax Rates'!$C$23),SUMPRODUCT(('Tax Rates'!$B$6:$B$12&lt;$Z39)*($Z39-'Tax Rates'!$B$6:$B$12)*'Tax Rates'!$E$6:$E$12)),2))</f>
        <v/>
      </c>
      <c r="AB39" s="35">
        <f>IF('Employee Master'!$B39="","",IF($C39="Old",IF($Z39&lt;='Tax Rates'!$C$31,MIN($AA39,'Tax Rates'!$C$32),0),IF($Z39&lt;='Tax Rates'!$C$29,MIN($AA39,'Tax Rates'!$C$30),MAX(0,$AA39-MAX(0,$Z39-'Tax Rates'!$C$29)))))</f>
        <v/>
      </c>
      <c r="AC39" s="35">
        <f>IF('Employee Master'!$B39="","",$AA39-$AB39)</f>
        <v/>
      </c>
      <c r="AD39" s="35">
        <f>IF('Employee Master'!$B39="","",IFERROR(LOOKUP($Z39-1,'Tax Rates'!$B$43:$B$47,'Tax Rates'!$B$43:$B$47),0))</f>
        <v/>
      </c>
      <c r="AE39" s="35">
        <f>IF('Employee Master'!$B39="","",IF($C39="Old",MAX(0,$AD39-IFERROR(INDEX('Tax Rates'!$C$16:$C$18,MATCH($D39,'Tax Rates'!$B$16:$B$18,0)),'Tax Rates'!$C$16))*'Tax Rates'!$C$22+MAX(0,$AD39-'Tax Rates'!$C$20)*('Tax Rates'!$C$23-'Tax Rates'!$C$22)+MAX(0,$AD39-'Tax Rates'!$C$21)*('Tax Rates'!$C$24-'Tax Rates'!$C$23),SUMPRODUCT(('Tax Rates'!$B$6:$B$12&lt;$AD39)*($AD39-'Tax Rates'!$B$6:$B$12)*'Tax Rates'!$E$6:$E$12)))</f>
        <v/>
      </c>
      <c r="AF39" s="35">
        <f>IF('Employee Master'!$B39="","",IF($C39="Old",IF($AD39&lt;='Tax Rates'!$C$31,MIN($AE39,'Tax Rates'!$C$32),0),IF($AD39&lt;='Tax Rates'!$C$29,MIN($AE39,'Tax Rates'!$C$30),MAX(0,$AE39-MAX(0,$AD39-'Tax Rates'!$C$29)))))</f>
        <v/>
      </c>
      <c r="AG39" s="35">
        <f>IF('Employee Master'!$B39="","",$AE39-$AF39)</f>
        <v/>
      </c>
      <c r="AH39" s="40">
        <f>IF('Employee Master'!$B39="","",IFERROR(LOOKUP($AD39-1,'Tax Rates'!$B$43:$B$47,IF($C39="Old",'Tax Rates'!$D$43:$D$47,'Tax Rates'!$C$43:$C$47)),0))</f>
        <v/>
      </c>
      <c r="AI39" s="35">
        <f>IF('Employee Master'!$B39="","",$AG39*(1+$AH39))</f>
        <v/>
      </c>
      <c r="AJ39" s="40">
        <f>IF('Employee Master'!$B39="","",IFERROR(LOOKUP($Z39-1,'Tax Rates'!$B$43:$B$47,IF($C39="Old",'Tax Rates'!$D$43:$D$47,'Tax Rates'!$C$43:$C$47)),0))</f>
        <v/>
      </c>
      <c r="AK39" s="35">
        <f>IF('Employee Master'!$B39="","",$AC39*$AJ39)</f>
        <v/>
      </c>
      <c r="AL39" s="35">
        <f>IF('Employee Master'!$B39="","",IF($AJ39=0,0,MAX(0,($AC39+$AK39)-($AI39+($Z39-$AD39)))))</f>
        <v/>
      </c>
      <c r="AM39" s="35">
        <f>IF('Employee Master'!$B39="","",$AC39+$AK39-$AL39)</f>
        <v/>
      </c>
      <c r="AN39" s="35">
        <f>IF('Employee Master'!$B39="","",$AM39*'Tax Rates'!$C$33)</f>
        <v/>
      </c>
      <c r="AO39" s="35">
        <f>IF('Employee Master'!$B39="","",ROUND($AM39+$AN39,0))</f>
        <v/>
      </c>
      <c r="AP39" s="34">
        <f>IF('Employee Master'!$B39="","",IF(LEN(TRIM('Employee Master'!$D39))&lt;&gt;10,"No",IF(ISNUMBER(VALUE(MID(TRIM('Employee Master'!$D39),6,4))),"Yes","No")))</f>
        <v/>
      </c>
      <c r="AQ39" s="35">
        <f>IF('Employee Master'!$B39="","",IF($AP39="Yes",0,ROUND($Z39*0.2,0)))</f>
        <v/>
      </c>
      <c r="AR39" s="38">
        <f>IF('Employee Master'!$B39="","",MAX($AO39,$AQ39))</f>
        <v/>
      </c>
      <c r="AS39" s="35">
        <f>IF('Employee Master'!$B39="","",N('Employee Master'!$AF39))</f>
        <v/>
      </c>
      <c r="AT39" s="35">
        <f>IF('Employee Master'!$B39="","",N('Employee Master'!$AD39))</f>
        <v/>
      </c>
      <c r="AU39" s="35">
        <f>IF('Employee Master'!$B39="","",N('Employee Master'!$AE39))</f>
        <v/>
      </c>
      <c r="AV39" s="35">
        <f>IF('Employee Master'!$B39="","",MAX(0,$AR39-$AS39-$AT39-$AU39))</f>
        <v/>
      </c>
      <c r="AW39" s="41">
        <f>IF('Employee Master'!$B39="","",IF(N('Employee Master'!$AG39)=0,12,N('Employee Master'!$AG39)))</f>
        <v/>
      </c>
      <c r="AX39" s="38">
        <f>IF('Employee Master'!$B39="","",ROUND($AV39/$AW39,0))</f>
        <v/>
      </c>
    </row>
    <row r="40">
      <c r="A40" s="31">
        <f>IF('Employee Master'!$B40="","",'Employee Master'!$B40)</f>
        <v/>
      </c>
      <c r="B40" s="31">
        <f>IF('Employee Master'!$B40="","",'Employee Master'!$C40)</f>
        <v/>
      </c>
      <c r="C40" s="31">
        <f>IF('Employee Master'!$B40="","",IF('Employee Master'!$I40="","New",'Employee Master'!$I40))</f>
        <v/>
      </c>
      <c r="D40" s="31">
        <f>IF('Employee Master'!$B40="","",IF('Employee Master'!$J40="","Below 60",'Employee Master'!$J40))</f>
        <v/>
      </c>
      <c r="E40" s="32">
        <f>IF('Employee Master'!$B40="","",'Salary Structure'!$N40)</f>
        <v/>
      </c>
      <c r="F40" s="32">
        <f>IF('Employee Master'!$B40="","",'Salary Structure'!$U40)</f>
        <v/>
      </c>
      <c r="G40" s="32">
        <f>IF('Employee Master'!$B40="","",$E40+$F40)</f>
        <v/>
      </c>
      <c r="H40" s="32">
        <f>IF('Employee Master'!$B40="","",'Salary Structure'!$D40)</f>
        <v/>
      </c>
      <c r="I40" s="32">
        <f>IF('Employee Master'!$B40="","",'Salary Structure'!$E40)</f>
        <v/>
      </c>
      <c r="J40" s="32">
        <f>IF('Employee Master'!$B40="","",N('Employee Master'!$Q40)*12)</f>
        <v/>
      </c>
      <c r="K40" s="32">
        <f>IF('Employee Master'!$B40="","",IF(AND($C40="Old",$J40&gt;0,$I40&gt;0),MAX(0,MIN($I40,$J40-0.1*$H40,IF('Employee Master'!$P40="Yes",0.5,0.4)*$H40)),0))</f>
        <v/>
      </c>
      <c r="L40" s="32">
        <f>IF('Employee Master'!$B40="","",IF($C40="Old",N('Employee Master'!$V40),0))</f>
        <v/>
      </c>
      <c r="M40" s="32">
        <f>IF('Employee Master'!$B40="","",IF($C40="Old",'Tax Rates'!$C$28,'Tax Rates'!$C$27))</f>
        <v/>
      </c>
      <c r="N40" s="32">
        <f>IF('Employee Master'!$B40="","",IF($C40="Old",'Salary Structure'!$T40,0))</f>
        <v/>
      </c>
      <c r="O40" s="32">
        <f>IF('Employee Master'!$B40="","",$G40-$K40-$L40-$M40-$N40)</f>
        <v/>
      </c>
      <c r="P40" s="32">
        <f>IF('Employee Master'!$B40="","",N('Employee Master'!$AC40))</f>
        <v/>
      </c>
      <c r="Q40" s="32">
        <f>IF('Employee Master'!$B40="","",N('Employee Master'!$W40))</f>
        <v/>
      </c>
      <c r="R40" s="32">
        <f>IF('Employee Master'!$B40="","",IF($C40="Old",MIN(N('Employee Master'!$X40),'Tax Rates'!$C$36),0))</f>
        <v/>
      </c>
      <c r="S40" s="32">
        <f>IF('Employee Master'!$B40="","",MAX(0,$O40+$P40+$Q40-$R40))</f>
        <v/>
      </c>
      <c r="T40" s="32">
        <f>IF('Employee Master'!$B40="","",IF($C40="Old",MIN(N('Employee Master'!$Y40),'Tax Rates'!$C$34),0))</f>
        <v/>
      </c>
      <c r="U40" s="32">
        <f>IF('Employee Master'!$B40="","",IF($C40="Old",MIN(N('Employee Master'!$Z40),'Tax Rates'!$C$35),0))</f>
        <v/>
      </c>
      <c r="V40" s="32">
        <f>IF('Employee Master'!$B40="","",IF($C40="Old",N('Employee Master'!$AA40),0))</f>
        <v/>
      </c>
      <c r="W40" s="32">
        <f>IF('Employee Master'!$B40="","",IF($C40="Old",N('Employee Master'!$AB40),0))</f>
        <v/>
      </c>
      <c r="X40" s="32">
        <f>IF('Employee Master'!$B40="","",MIN('Salary Structure'!$H40,$H40*IF($C40="Old",'Tax Rates'!$C$38,'Tax Rates'!$C$37)))</f>
        <v/>
      </c>
      <c r="Y40" s="32">
        <f>IF('Employee Master'!$B40="","",$T40+$U40+$V40+$W40+$X40)</f>
        <v/>
      </c>
      <c r="Z40" s="38">
        <f>IF('Employee Master'!$B40="","",ROUND(MAX(0,$S40-$Y40)/10,0)*10)</f>
        <v/>
      </c>
      <c r="AA40" s="32">
        <f>IF('Employee Master'!$B40="","",ROUND(IF($C40="Old",MAX(0,$Z40-IFERROR(INDEX('Tax Rates'!$C$16:$C$18,MATCH($D40,'Tax Rates'!$B$16:$B$18,0)),'Tax Rates'!$C$16))*'Tax Rates'!$C$22+MAX(0,$Z40-'Tax Rates'!$C$20)*('Tax Rates'!$C$23-'Tax Rates'!$C$22)+MAX(0,$Z40-'Tax Rates'!$C$21)*('Tax Rates'!$C$24-'Tax Rates'!$C$23),SUMPRODUCT(('Tax Rates'!$B$6:$B$12&lt;$Z40)*($Z40-'Tax Rates'!$B$6:$B$12)*'Tax Rates'!$E$6:$E$12)),2))</f>
        <v/>
      </c>
      <c r="AB40" s="32">
        <f>IF('Employee Master'!$B40="","",IF($C40="Old",IF($Z40&lt;='Tax Rates'!$C$31,MIN($AA40,'Tax Rates'!$C$32),0),IF($Z40&lt;='Tax Rates'!$C$29,MIN($AA40,'Tax Rates'!$C$30),MAX(0,$AA40-MAX(0,$Z40-'Tax Rates'!$C$29)))))</f>
        <v/>
      </c>
      <c r="AC40" s="32">
        <f>IF('Employee Master'!$B40="","",$AA40-$AB40)</f>
        <v/>
      </c>
      <c r="AD40" s="32">
        <f>IF('Employee Master'!$B40="","",IFERROR(LOOKUP($Z40-1,'Tax Rates'!$B$43:$B$47,'Tax Rates'!$B$43:$B$47),0))</f>
        <v/>
      </c>
      <c r="AE40" s="32">
        <f>IF('Employee Master'!$B40="","",IF($C40="Old",MAX(0,$AD40-IFERROR(INDEX('Tax Rates'!$C$16:$C$18,MATCH($D40,'Tax Rates'!$B$16:$B$18,0)),'Tax Rates'!$C$16))*'Tax Rates'!$C$22+MAX(0,$AD40-'Tax Rates'!$C$20)*('Tax Rates'!$C$23-'Tax Rates'!$C$22)+MAX(0,$AD40-'Tax Rates'!$C$21)*('Tax Rates'!$C$24-'Tax Rates'!$C$23),SUMPRODUCT(('Tax Rates'!$B$6:$B$12&lt;$AD40)*($AD40-'Tax Rates'!$B$6:$B$12)*'Tax Rates'!$E$6:$E$12)))</f>
        <v/>
      </c>
      <c r="AF40" s="32">
        <f>IF('Employee Master'!$B40="","",IF($C40="Old",IF($AD40&lt;='Tax Rates'!$C$31,MIN($AE40,'Tax Rates'!$C$32),0),IF($AD40&lt;='Tax Rates'!$C$29,MIN($AE40,'Tax Rates'!$C$30),MAX(0,$AE40-MAX(0,$AD40-'Tax Rates'!$C$29)))))</f>
        <v/>
      </c>
      <c r="AG40" s="32">
        <f>IF('Employee Master'!$B40="","",$AE40-$AF40)</f>
        <v/>
      </c>
      <c r="AH40" s="16">
        <f>IF('Employee Master'!$B40="","",IFERROR(LOOKUP($AD40-1,'Tax Rates'!$B$43:$B$47,IF($C40="Old",'Tax Rates'!$D$43:$D$47,'Tax Rates'!$C$43:$C$47)),0))</f>
        <v/>
      </c>
      <c r="AI40" s="32">
        <f>IF('Employee Master'!$B40="","",$AG40*(1+$AH40))</f>
        <v/>
      </c>
      <c r="AJ40" s="16">
        <f>IF('Employee Master'!$B40="","",IFERROR(LOOKUP($Z40-1,'Tax Rates'!$B$43:$B$47,IF($C40="Old",'Tax Rates'!$D$43:$D$47,'Tax Rates'!$C$43:$C$47)),0))</f>
        <v/>
      </c>
      <c r="AK40" s="32">
        <f>IF('Employee Master'!$B40="","",$AC40*$AJ40)</f>
        <v/>
      </c>
      <c r="AL40" s="32">
        <f>IF('Employee Master'!$B40="","",IF($AJ40=0,0,MAX(0,($AC40+$AK40)-($AI40+($Z40-$AD40)))))</f>
        <v/>
      </c>
      <c r="AM40" s="32">
        <f>IF('Employee Master'!$B40="","",$AC40+$AK40-$AL40)</f>
        <v/>
      </c>
      <c r="AN40" s="32">
        <f>IF('Employee Master'!$B40="","",$AM40*'Tax Rates'!$C$33)</f>
        <v/>
      </c>
      <c r="AO40" s="32">
        <f>IF('Employee Master'!$B40="","",ROUND($AM40+$AN40,0))</f>
        <v/>
      </c>
      <c r="AP40" s="31">
        <f>IF('Employee Master'!$B40="","",IF(LEN(TRIM('Employee Master'!$D40))&lt;&gt;10,"No",IF(ISNUMBER(VALUE(MID(TRIM('Employee Master'!$D40),6,4))),"Yes","No")))</f>
        <v/>
      </c>
      <c r="AQ40" s="32">
        <f>IF('Employee Master'!$B40="","",IF($AP40="Yes",0,ROUND($Z40*0.2,0)))</f>
        <v/>
      </c>
      <c r="AR40" s="38">
        <f>IF('Employee Master'!$B40="","",MAX($AO40,$AQ40))</f>
        <v/>
      </c>
      <c r="AS40" s="32">
        <f>IF('Employee Master'!$B40="","",N('Employee Master'!$AF40))</f>
        <v/>
      </c>
      <c r="AT40" s="32">
        <f>IF('Employee Master'!$B40="","",N('Employee Master'!$AD40))</f>
        <v/>
      </c>
      <c r="AU40" s="32">
        <f>IF('Employee Master'!$B40="","",N('Employee Master'!$AE40))</f>
        <v/>
      </c>
      <c r="AV40" s="32">
        <f>IF('Employee Master'!$B40="","",MAX(0,$AR40-$AS40-$AT40-$AU40))</f>
        <v/>
      </c>
      <c r="AW40" s="39">
        <f>IF('Employee Master'!$B40="","",IF(N('Employee Master'!$AG40)=0,12,N('Employee Master'!$AG40)))</f>
        <v/>
      </c>
      <c r="AX40" s="38">
        <f>IF('Employee Master'!$B40="","",ROUND($AV40/$AW40,0))</f>
        <v/>
      </c>
    </row>
    <row r="41">
      <c r="A41" s="34">
        <f>IF('Employee Master'!$B41="","",'Employee Master'!$B41)</f>
        <v/>
      </c>
      <c r="B41" s="34">
        <f>IF('Employee Master'!$B41="","",'Employee Master'!$C41)</f>
        <v/>
      </c>
      <c r="C41" s="34">
        <f>IF('Employee Master'!$B41="","",IF('Employee Master'!$I41="","New",'Employee Master'!$I41))</f>
        <v/>
      </c>
      <c r="D41" s="34">
        <f>IF('Employee Master'!$B41="","",IF('Employee Master'!$J41="","Below 60",'Employee Master'!$J41))</f>
        <v/>
      </c>
      <c r="E41" s="35">
        <f>IF('Employee Master'!$B41="","",'Salary Structure'!$N41)</f>
        <v/>
      </c>
      <c r="F41" s="35">
        <f>IF('Employee Master'!$B41="","",'Salary Structure'!$U41)</f>
        <v/>
      </c>
      <c r="G41" s="35">
        <f>IF('Employee Master'!$B41="","",$E41+$F41)</f>
        <v/>
      </c>
      <c r="H41" s="35">
        <f>IF('Employee Master'!$B41="","",'Salary Structure'!$D41)</f>
        <v/>
      </c>
      <c r="I41" s="35">
        <f>IF('Employee Master'!$B41="","",'Salary Structure'!$E41)</f>
        <v/>
      </c>
      <c r="J41" s="35">
        <f>IF('Employee Master'!$B41="","",N('Employee Master'!$Q41)*12)</f>
        <v/>
      </c>
      <c r="K41" s="35">
        <f>IF('Employee Master'!$B41="","",IF(AND($C41="Old",$J41&gt;0,$I41&gt;0),MAX(0,MIN($I41,$J41-0.1*$H41,IF('Employee Master'!$P41="Yes",0.5,0.4)*$H41)),0))</f>
        <v/>
      </c>
      <c r="L41" s="35">
        <f>IF('Employee Master'!$B41="","",IF($C41="Old",N('Employee Master'!$V41),0))</f>
        <v/>
      </c>
      <c r="M41" s="35">
        <f>IF('Employee Master'!$B41="","",IF($C41="Old",'Tax Rates'!$C$28,'Tax Rates'!$C$27))</f>
        <v/>
      </c>
      <c r="N41" s="35">
        <f>IF('Employee Master'!$B41="","",IF($C41="Old",'Salary Structure'!$T41,0))</f>
        <v/>
      </c>
      <c r="O41" s="35">
        <f>IF('Employee Master'!$B41="","",$G41-$K41-$L41-$M41-$N41)</f>
        <v/>
      </c>
      <c r="P41" s="35">
        <f>IF('Employee Master'!$B41="","",N('Employee Master'!$AC41))</f>
        <v/>
      </c>
      <c r="Q41" s="35">
        <f>IF('Employee Master'!$B41="","",N('Employee Master'!$W41))</f>
        <v/>
      </c>
      <c r="R41" s="35">
        <f>IF('Employee Master'!$B41="","",IF($C41="Old",MIN(N('Employee Master'!$X41),'Tax Rates'!$C$36),0))</f>
        <v/>
      </c>
      <c r="S41" s="35">
        <f>IF('Employee Master'!$B41="","",MAX(0,$O41+$P41+$Q41-$R41))</f>
        <v/>
      </c>
      <c r="T41" s="35">
        <f>IF('Employee Master'!$B41="","",IF($C41="Old",MIN(N('Employee Master'!$Y41),'Tax Rates'!$C$34),0))</f>
        <v/>
      </c>
      <c r="U41" s="35">
        <f>IF('Employee Master'!$B41="","",IF($C41="Old",MIN(N('Employee Master'!$Z41),'Tax Rates'!$C$35),0))</f>
        <v/>
      </c>
      <c r="V41" s="35">
        <f>IF('Employee Master'!$B41="","",IF($C41="Old",N('Employee Master'!$AA41),0))</f>
        <v/>
      </c>
      <c r="W41" s="35">
        <f>IF('Employee Master'!$B41="","",IF($C41="Old",N('Employee Master'!$AB41),0))</f>
        <v/>
      </c>
      <c r="X41" s="35">
        <f>IF('Employee Master'!$B41="","",MIN('Salary Structure'!$H41,$H41*IF($C41="Old",'Tax Rates'!$C$38,'Tax Rates'!$C$37)))</f>
        <v/>
      </c>
      <c r="Y41" s="35">
        <f>IF('Employee Master'!$B41="","",$T41+$U41+$V41+$W41+$X41)</f>
        <v/>
      </c>
      <c r="Z41" s="38">
        <f>IF('Employee Master'!$B41="","",ROUND(MAX(0,$S41-$Y41)/10,0)*10)</f>
        <v/>
      </c>
      <c r="AA41" s="35">
        <f>IF('Employee Master'!$B41="","",ROUND(IF($C41="Old",MAX(0,$Z41-IFERROR(INDEX('Tax Rates'!$C$16:$C$18,MATCH($D41,'Tax Rates'!$B$16:$B$18,0)),'Tax Rates'!$C$16))*'Tax Rates'!$C$22+MAX(0,$Z41-'Tax Rates'!$C$20)*('Tax Rates'!$C$23-'Tax Rates'!$C$22)+MAX(0,$Z41-'Tax Rates'!$C$21)*('Tax Rates'!$C$24-'Tax Rates'!$C$23),SUMPRODUCT(('Tax Rates'!$B$6:$B$12&lt;$Z41)*($Z41-'Tax Rates'!$B$6:$B$12)*'Tax Rates'!$E$6:$E$12)),2))</f>
        <v/>
      </c>
      <c r="AB41" s="35">
        <f>IF('Employee Master'!$B41="","",IF($C41="Old",IF($Z41&lt;='Tax Rates'!$C$31,MIN($AA41,'Tax Rates'!$C$32),0),IF($Z41&lt;='Tax Rates'!$C$29,MIN($AA41,'Tax Rates'!$C$30),MAX(0,$AA41-MAX(0,$Z41-'Tax Rates'!$C$29)))))</f>
        <v/>
      </c>
      <c r="AC41" s="35">
        <f>IF('Employee Master'!$B41="","",$AA41-$AB41)</f>
        <v/>
      </c>
      <c r="AD41" s="35">
        <f>IF('Employee Master'!$B41="","",IFERROR(LOOKUP($Z41-1,'Tax Rates'!$B$43:$B$47,'Tax Rates'!$B$43:$B$47),0))</f>
        <v/>
      </c>
      <c r="AE41" s="35">
        <f>IF('Employee Master'!$B41="","",IF($C41="Old",MAX(0,$AD41-IFERROR(INDEX('Tax Rates'!$C$16:$C$18,MATCH($D41,'Tax Rates'!$B$16:$B$18,0)),'Tax Rates'!$C$16))*'Tax Rates'!$C$22+MAX(0,$AD41-'Tax Rates'!$C$20)*('Tax Rates'!$C$23-'Tax Rates'!$C$22)+MAX(0,$AD41-'Tax Rates'!$C$21)*('Tax Rates'!$C$24-'Tax Rates'!$C$23),SUMPRODUCT(('Tax Rates'!$B$6:$B$12&lt;$AD41)*($AD41-'Tax Rates'!$B$6:$B$12)*'Tax Rates'!$E$6:$E$12)))</f>
        <v/>
      </c>
      <c r="AF41" s="35">
        <f>IF('Employee Master'!$B41="","",IF($C41="Old",IF($AD41&lt;='Tax Rates'!$C$31,MIN($AE41,'Tax Rates'!$C$32),0),IF($AD41&lt;='Tax Rates'!$C$29,MIN($AE41,'Tax Rates'!$C$30),MAX(0,$AE41-MAX(0,$AD41-'Tax Rates'!$C$29)))))</f>
        <v/>
      </c>
      <c r="AG41" s="35">
        <f>IF('Employee Master'!$B41="","",$AE41-$AF41)</f>
        <v/>
      </c>
      <c r="AH41" s="40">
        <f>IF('Employee Master'!$B41="","",IFERROR(LOOKUP($AD41-1,'Tax Rates'!$B$43:$B$47,IF($C41="Old",'Tax Rates'!$D$43:$D$47,'Tax Rates'!$C$43:$C$47)),0))</f>
        <v/>
      </c>
      <c r="AI41" s="35">
        <f>IF('Employee Master'!$B41="","",$AG41*(1+$AH41))</f>
        <v/>
      </c>
      <c r="AJ41" s="40">
        <f>IF('Employee Master'!$B41="","",IFERROR(LOOKUP($Z41-1,'Tax Rates'!$B$43:$B$47,IF($C41="Old",'Tax Rates'!$D$43:$D$47,'Tax Rates'!$C$43:$C$47)),0))</f>
        <v/>
      </c>
      <c r="AK41" s="35">
        <f>IF('Employee Master'!$B41="","",$AC41*$AJ41)</f>
        <v/>
      </c>
      <c r="AL41" s="35">
        <f>IF('Employee Master'!$B41="","",IF($AJ41=0,0,MAX(0,($AC41+$AK41)-($AI41+($Z41-$AD41)))))</f>
        <v/>
      </c>
      <c r="AM41" s="35">
        <f>IF('Employee Master'!$B41="","",$AC41+$AK41-$AL41)</f>
        <v/>
      </c>
      <c r="AN41" s="35">
        <f>IF('Employee Master'!$B41="","",$AM41*'Tax Rates'!$C$33)</f>
        <v/>
      </c>
      <c r="AO41" s="35">
        <f>IF('Employee Master'!$B41="","",ROUND($AM41+$AN41,0))</f>
        <v/>
      </c>
      <c r="AP41" s="34">
        <f>IF('Employee Master'!$B41="","",IF(LEN(TRIM('Employee Master'!$D41))&lt;&gt;10,"No",IF(ISNUMBER(VALUE(MID(TRIM('Employee Master'!$D41),6,4))),"Yes","No")))</f>
        <v/>
      </c>
      <c r="AQ41" s="35">
        <f>IF('Employee Master'!$B41="","",IF($AP41="Yes",0,ROUND($Z41*0.2,0)))</f>
        <v/>
      </c>
      <c r="AR41" s="38">
        <f>IF('Employee Master'!$B41="","",MAX($AO41,$AQ41))</f>
        <v/>
      </c>
      <c r="AS41" s="35">
        <f>IF('Employee Master'!$B41="","",N('Employee Master'!$AF41))</f>
        <v/>
      </c>
      <c r="AT41" s="35">
        <f>IF('Employee Master'!$B41="","",N('Employee Master'!$AD41))</f>
        <v/>
      </c>
      <c r="AU41" s="35">
        <f>IF('Employee Master'!$B41="","",N('Employee Master'!$AE41))</f>
        <v/>
      </c>
      <c r="AV41" s="35">
        <f>IF('Employee Master'!$B41="","",MAX(0,$AR41-$AS41-$AT41-$AU41))</f>
        <v/>
      </c>
      <c r="AW41" s="41">
        <f>IF('Employee Master'!$B41="","",IF(N('Employee Master'!$AG41)=0,12,N('Employee Master'!$AG41)))</f>
        <v/>
      </c>
      <c r="AX41" s="38">
        <f>IF('Employee Master'!$B41="","",ROUND($AV41/$AW41,0))</f>
        <v/>
      </c>
    </row>
    <row r="42">
      <c r="A42" s="31">
        <f>IF('Employee Master'!$B42="","",'Employee Master'!$B42)</f>
        <v/>
      </c>
      <c r="B42" s="31">
        <f>IF('Employee Master'!$B42="","",'Employee Master'!$C42)</f>
        <v/>
      </c>
      <c r="C42" s="31">
        <f>IF('Employee Master'!$B42="","",IF('Employee Master'!$I42="","New",'Employee Master'!$I42))</f>
        <v/>
      </c>
      <c r="D42" s="31">
        <f>IF('Employee Master'!$B42="","",IF('Employee Master'!$J42="","Below 60",'Employee Master'!$J42))</f>
        <v/>
      </c>
      <c r="E42" s="32">
        <f>IF('Employee Master'!$B42="","",'Salary Structure'!$N42)</f>
        <v/>
      </c>
      <c r="F42" s="32">
        <f>IF('Employee Master'!$B42="","",'Salary Structure'!$U42)</f>
        <v/>
      </c>
      <c r="G42" s="32">
        <f>IF('Employee Master'!$B42="","",$E42+$F42)</f>
        <v/>
      </c>
      <c r="H42" s="32">
        <f>IF('Employee Master'!$B42="","",'Salary Structure'!$D42)</f>
        <v/>
      </c>
      <c r="I42" s="32">
        <f>IF('Employee Master'!$B42="","",'Salary Structure'!$E42)</f>
        <v/>
      </c>
      <c r="J42" s="32">
        <f>IF('Employee Master'!$B42="","",N('Employee Master'!$Q42)*12)</f>
        <v/>
      </c>
      <c r="K42" s="32">
        <f>IF('Employee Master'!$B42="","",IF(AND($C42="Old",$J42&gt;0,$I42&gt;0),MAX(0,MIN($I42,$J42-0.1*$H42,IF('Employee Master'!$P42="Yes",0.5,0.4)*$H42)),0))</f>
        <v/>
      </c>
      <c r="L42" s="32">
        <f>IF('Employee Master'!$B42="","",IF($C42="Old",N('Employee Master'!$V42),0))</f>
        <v/>
      </c>
      <c r="M42" s="32">
        <f>IF('Employee Master'!$B42="","",IF($C42="Old",'Tax Rates'!$C$28,'Tax Rates'!$C$27))</f>
        <v/>
      </c>
      <c r="N42" s="32">
        <f>IF('Employee Master'!$B42="","",IF($C42="Old",'Salary Structure'!$T42,0))</f>
        <v/>
      </c>
      <c r="O42" s="32">
        <f>IF('Employee Master'!$B42="","",$G42-$K42-$L42-$M42-$N42)</f>
        <v/>
      </c>
      <c r="P42" s="32">
        <f>IF('Employee Master'!$B42="","",N('Employee Master'!$AC42))</f>
        <v/>
      </c>
      <c r="Q42" s="32">
        <f>IF('Employee Master'!$B42="","",N('Employee Master'!$W42))</f>
        <v/>
      </c>
      <c r="R42" s="32">
        <f>IF('Employee Master'!$B42="","",IF($C42="Old",MIN(N('Employee Master'!$X42),'Tax Rates'!$C$36),0))</f>
        <v/>
      </c>
      <c r="S42" s="32">
        <f>IF('Employee Master'!$B42="","",MAX(0,$O42+$P42+$Q42-$R42))</f>
        <v/>
      </c>
      <c r="T42" s="32">
        <f>IF('Employee Master'!$B42="","",IF($C42="Old",MIN(N('Employee Master'!$Y42),'Tax Rates'!$C$34),0))</f>
        <v/>
      </c>
      <c r="U42" s="32">
        <f>IF('Employee Master'!$B42="","",IF($C42="Old",MIN(N('Employee Master'!$Z42),'Tax Rates'!$C$35),0))</f>
        <v/>
      </c>
      <c r="V42" s="32">
        <f>IF('Employee Master'!$B42="","",IF($C42="Old",N('Employee Master'!$AA42),0))</f>
        <v/>
      </c>
      <c r="W42" s="32">
        <f>IF('Employee Master'!$B42="","",IF($C42="Old",N('Employee Master'!$AB42),0))</f>
        <v/>
      </c>
      <c r="X42" s="32">
        <f>IF('Employee Master'!$B42="","",MIN('Salary Structure'!$H42,$H42*IF($C42="Old",'Tax Rates'!$C$38,'Tax Rates'!$C$37)))</f>
        <v/>
      </c>
      <c r="Y42" s="32">
        <f>IF('Employee Master'!$B42="","",$T42+$U42+$V42+$W42+$X42)</f>
        <v/>
      </c>
      <c r="Z42" s="38">
        <f>IF('Employee Master'!$B42="","",ROUND(MAX(0,$S42-$Y42)/10,0)*10)</f>
        <v/>
      </c>
      <c r="AA42" s="32">
        <f>IF('Employee Master'!$B42="","",ROUND(IF($C42="Old",MAX(0,$Z42-IFERROR(INDEX('Tax Rates'!$C$16:$C$18,MATCH($D42,'Tax Rates'!$B$16:$B$18,0)),'Tax Rates'!$C$16))*'Tax Rates'!$C$22+MAX(0,$Z42-'Tax Rates'!$C$20)*('Tax Rates'!$C$23-'Tax Rates'!$C$22)+MAX(0,$Z42-'Tax Rates'!$C$21)*('Tax Rates'!$C$24-'Tax Rates'!$C$23),SUMPRODUCT(('Tax Rates'!$B$6:$B$12&lt;$Z42)*($Z42-'Tax Rates'!$B$6:$B$12)*'Tax Rates'!$E$6:$E$12)),2))</f>
        <v/>
      </c>
      <c r="AB42" s="32">
        <f>IF('Employee Master'!$B42="","",IF($C42="Old",IF($Z42&lt;='Tax Rates'!$C$31,MIN($AA42,'Tax Rates'!$C$32),0),IF($Z42&lt;='Tax Rates'!$C$29,MIN($AA42,'Tax Rates'!$C$30),MAX(0,$AA42-MAX(0,$Z42-'Tax Rates'!$C$29)))))</f>
        <v/>
      </c>
      <c r="AC42" s="32">
        <f>IF('Employee Master'!$B42="","",$AA42-$AB42)</f>
        <v/>
      </c>
      <c r="AD42" s="32">
        <f>IF('Employee Master'!$B42="","",IFERROR(LOOKUP($Z42-1,'Tax Rates'!$B$43:$B$47,'Tax Rates'!$B$43:$B$47),0))</f>
        <v/>
      </c>
      <c r="AE42" s="32">
        <f>IF('Employee Master'!$B42="","",IF($C42="Old",MAX(0,$AD42-IFERROR(INDEX('Tax Rates'!$C$16:$C$18,MATCH($D42,'Tax Rates'!$B$16:$B$18,0)),'Tax Rates'!$C$16))*'Tax Rates'!$C$22+MAX(0,$AD42-'Tax Rates'!$C$20)*('Tax Rates'!$C$23-'Tax Rates'!$C$22)+MAX(0,$AD42-'Tax Rates'!$C$21)*('Tax Rates'!$C$24-'Tax Rates'!$C$23),SUMPRODUCT(('Tax Rates'!$B$6:$B$12&lt;$AD42)*($AD42-'Tax Rates'!$B$6:$B$12)*'Tax Rates'!$E$6:$E$12)))</f>
        <v/>
      </c>
      <c r="AF42" s="32">
        <f>IF('Employee Master'!$B42="","",IF($C42="Old",IF($AD42&lt;='Tax Rates'!$C$31,MIN($AE42,'Tax Rates'!$C$32),0),IF($AD42&lt;='Tax Rates'!$C$29,MIN($AE42,'Tax Rates'!$C$30),MAX(0,$AE42-MAX(0,$AD42-'Tax Rates'!$C$29)))))</f>
        <v/>
      </c>
      <c r="AG42" s="32">
        <f>IF('Employee Master'!$B42="","",$AE42-$AF42)</f>
        <v/>
      </c>
      <c r="AH42" s="16">
        <f>IF('Employee Master'!$B42="","",IFERROR(LOOKUP($AD42-1,'Tax Rates'!$B$43:$B$47,IF($C42="Old",'Tax Rates'!$D$43:$D$47,'Tax Rates'!$C$43:$C$47)),0))</f>
        <v/>
      </c>
      <c r="AI42" s="32">
        <f>IF('Employee Master'!$B42="","",$AG42*(1+$AH42))</f>
        <v/>
      </c>
      <c r="AJ42" s="16">
        <f>IF('Employee Master'!$B42="","",IFERROR(LOOKUP($Z42-1,'Tax Rates'!$B$43:$B$47,IF($C42="Old",'Tax Rates'!$D$43:$D$47,'Tax Rates'!$C$43:$C$47)),0))</f>
        <v/>
      </c>
      <c r="AK42" s="32">
        <f>IF('Employee Master'!$B42="","",$AC42*$AJ42)</f>
        <v/>
      </c>
      <c r="AL42" s="32">
        <f>IF('Employee Master'!$B42="","",IF($AJ42=0,0,MAX(0,($AC42+$AK42)-($AI42+($Z42-$AD42)))))</f>
        <v/>
      </c>
      <c r="AM42" s="32">
        <f>IF('Employee Master'!$B42="","",$AC42+$AK42-$AL42)</f>
        <v/>
      </c>
      <c r="AN42" s="32">
        <f>IF('Employee Master'!$B42="","",$AM42*'Tax Rates'!$C$33)</f>
        <v/>
      </c>
      <c r="AO42" s="32">
        <f>IF('Employee Master'!$B42="","",ROUND($AM42+$AN42,0))</f>
        <v/>
      </c>
      <c r="AP42" s="31">
        <f>IF('Employee Master'!$B42="","",IF(LEN(TRIM('Employee Master'!$D42))&lt;&gt;10,"No",IF(ISNUMBER(VALUE(MID(TRIM('Employee Master'!$D42),6,4))),"Yes","No")))</f>
        <v/>
      </c>
      <c r="AQ42" s="32">
        <f>IF('Employee Master'!$B42="","",IF($AP42="Yes",0,ROUND($Z42*0.2,0)))</f>
        <v/>
      </c>
      <c r="AR42" s="38">
        <f>IF('Employee Master'!$B42="","",MAX($AO42,$AQ42))</f>
        <v/>
      </c>
      <c r="AS42" s="32">
        <f>IF('Employee Master'!$B42="","",N('Employee Master'!$AF42))</f>
        <v/>
      </c>
      <c r="AT42" s="32">
        <f>IF('Employee Master'!$B42="","",N('Employee Master'!$AD42))</f>
        <v/>
      </c>
      <c r="AU42" s="32">
        <f>IF('Employee Master'!$B42="","",N('Employee Master'!$AE42))</f>
        <v/>
      </c>
      <c r="AV42" s="32">
        <f>IF('Employee Master'!$B42="","",MAX(0,$AR42-$AS42-$AT42-$AU42))</f>
        <v/>
      </c>
      <c r="AW42" s="39">
        <f>IF('Employee Master'!$B42="","",IF(N('Employee Master'!$AG42)=0,12,N('Employee Master'!$AG42)))</f>
        <v/>
      </c>
      <c r="AX42" s="38">
        <f>IF('Employee Master'!$B42="","",ROUND($AV42/$AW42,0))</f>
        <v/>
      </c>
    </row>
    <row r="43">
      <c r="A43" s="34">
        <f>IF('Employee Master'!$B43="","",'Employee Master'!$B43)</f>
        <v/>
      </c>
      <c r="B43" s="34">
        <f>IF('Employee Master'!$B43="","",'Employee Master'!$C43)</f>
        <v/>
      </c>
      <c r="C43" s="34">
        <f>IF('Employee Master'!$B43="","",IF('Employee Master'!$I43="","New",'Employee Master'!$I43))</f>
        <v/>
      </c>
      <c r="D43" s="34">
        <f>IF('Employee Master'!$B43="","",IF('Employee Master'!$J43="","Below 60",'Employee Master'!$J43))</f>
        <v/>
      </c>
      <c r="E43" s="35">
        <f>IF('Employee Master'!$B43="","",'Salary Structure'!$N43)</f>
        <v/>
      </c>
      <c r="F43" s="35">
        <f>IF('Employee Master'!$B43="","",'Salary Structure'!$U43)</f>
        <v/>
      </c>
      <c r="G43" s="35">
        <f>IF('Employee Master'!$B43="","",$E43+$F43)</f>
        <v/>
      </c>
      <c r="H43" s="35">
        <f>IF('Employee Master'!$B43="","",'Salary Structure'!$D43)</f>
        <v/>
      </c>
      <c r="I43" s="35">
        <f>IF('Employee Master'!$B43="","",'Salary Structure'!$E43)</f>
        <v/>
      </c>
      <c r="J43" s="35">
        <f>IF('Employee Master'!$B43="","",N('Employee Master'!$Q43)*12)</f>
        <v/>
      </c>
      <c r="K43" s="35">
        <f>IF('Employee Master'!$B43="","",IF(AND($C43="Old",$J43&gt;0,$I43&gt;0),MAX(0,MIN($I43,$J43-0.1*$H43,IF('Employee Master'!$P43="Yes",0.5,0.4)*$H43)),0))</f>
        <v/>
      </c>
      <c r="L43" s="35">
        <f>IF('Employee Master'!$B43="","",IF($C43="Old",N('Employee Master'!$V43),0))</f>
        <v/>
      </c>
      <c r="M43" s="35">
        <f>IF('Employee Master'!$B43="","",IF($C43="Old",'Tax Rates'!$C$28,'Tax Rates'!$C$27))</f>
        <v/>
      </c>
      <c r="N43" s="35">
        <f>IF('Employee Master'!$B43="","",IF($C43="Old",'Salary Structure'!$T43,0))</f>
        <v/>
      </c>
      <c r="O43" s="35">
        <f>IF('Employee Master'!$B43="","",$G43-$K43-$L43-$M43-$N43)</f>
        <v/>
      </c>
      <c r="P43" s="35">
        <f>IF('Employee Master'!$B43="","",N('Employee Master'!$AC43))</f>
        <v/>
      </c>
      <c r="Q43" s="35">
        <f>IF('Employee Master'!$B43="","",N('Employee Master'!$W43))</f>
        <v/>
      </c>
      <c r="R43" s="35">
        <f>IF('Employee Master'!$B43="","",IF($C43="Old",MIN(N('Employee Master'!$X43),'Tax Rates'!$C$36),0))</f>
        <v/>
      </c>
      <c r="S43" s="35">
        <f>IF('Employee Master'!$B43="","",MAX(0,$O43+$P43+$Q43-$R43))</f>
        <v/>
      </c>
      <c r="T43" s="35">
        <f>IF('Employee Master'!$B43="","",IF($C43="Old",MIN(N('Employee Master'!$Y43),'Tax Rates'!$C$34),0))</f>
        <v/>
      </c>
      <c r="U43" s="35">
        <f>IF('Employee Master'!$B43="","",IF($C43="Old",MIN(N('Employee Master'!$Z43),'Tax Rates'!$C$35),0))</f>
        <v/>
      </c>
      <c r="V43" s="35">
        <f>IF('Employee Master'!$B43="","",IF($C43="Old",N('Employee Master'!$AA43),0))</f>
        <v/>
      </c>
      <c r="W43" s="35">
        <f>IF('Employee Master'!$B43="","",IF($C43="Old",N('Employee Master'!$AB43),0))</f>
        <v/>
      </c>
      <c r="X43" s="35">
        <f>IF('Employee Master'!$B43="","",MIN('Salary Structure'!$H43,$H43*IF($C43="Old",'Tax Rates'!$C$38,'Tax Rates'!$C$37)))</f>
        <v/>
      </c>
      <c r="Y43" s="35">
        <f>IF('Employee Master'!$B43="","",$T43+$U43+$V43+$W43+$X43)</f>
        <v/>
      </c>
      <c r="Z43" s="38">
        <f>IF('Employee Master'!$B43="","",ROUND(MAX(0,$S43-$Y43)/10,0)*10)</f>
        <v/>
      </c>
      <c r="AA43" s="35">
        <f>IF('Employee Master'!$B43="","",ROUND(IF($C43="Old",MAX(0,$Z43-IFERROR(INDEX('Tax Rates'!$C$16:$C$18,MATCH($D43,'Tax Rates'!$B$16:$B$18,0)),'Tax Rates'!$C$16))*'Tax Rates'!$C$22+MAX(0,$Z43-'Tax Rates'!$C$20)*('Tax Rates'!$C$23-'Tax Rates'!$C$22)+MAX(0,$Z43-'Tax Rates'!$C$21)*('Tax Rates'!$C$24-'Tax Rates'!$C$23),SUMPRODUCT(('Tax Rates'!$B$6:$B$12&lt;$Z43)*($Z43-'Tax Rates'!$B$6:$B$12)*'Tax Rates'!$E$6:$E$12)),2))</f>
        <v/>
      </c>
      <c r="AB43" s="35">
        <f>IF('Employee Master'!$B43="","",IF($C43="Old",IF($Z43&lt;='Tax Rates'!$C$31,MIN($AA43,'Tax Rates'!$C$32),0),IF($Z43&lt;='Tax Rates'!$C$29,MIN($AA43,'Tax Rates'!$C$30),MAX(0,$AA43-MAX(0,$Z43-'Tax Rates'!$C$29)))))</f>
        <v/>
      </c>
      <c r="AC43" s="35">
        <f>IF('Employee Master'!$B43="","",$AA43-$AB43)</f>
        <v/>
      </c>
      <c r="AD43" s="35">
        <f>IF('Employee Master'!$B43="","",IFERROR(LOOKUP($Z43-1,'Tax Rates'!$B$43:$B$47,'Tax Rates'!$B$43:$B$47),0))</f>
        <v/>
      </c>
      <c r="AE43" s="35">
        <f>IF('Employee Master'!$B43="","",IF($C43="Old",MAX(0,$AD43-IFERROR(INDEX('Tax Rates'!$C$16:$C$18,MATCH($D43,'Tax Rates'!$B$16:$B$18,0)),'Tax Rates'!$C$16))*'Tax Rates'!$C$22+MAX(0,$AD43-'Tax Rates'!$C$20)*('Tax Rates'!$C$23-'Tax Rates'!$C$22)+MAX(0,$AD43-'Tax Rates'!$C$21)*('Tax Rates'!$C$24-'Tax Rates'!$C$23),SUMPRODUCT(('Tax Rates'!$B$6:$B$12&lt;$AD43)*($AD43-'Tax Rates'!$B$6:$B$12)*'Tax Rates'!$E$6:$E$12)))</f>
        <v/>
      </c>
      <c r="AF43" s="35">
        <f>IF('Employee Master'!$B43="","",IF($C43="Old",IF($AD43&lt;='Tax Rates'!$C$31,MIN($AE43,'Tax Rates'!$C$32),0),IF($AD43&lt;='Tax Rates'!$C$29,MIN($AE43,'Tax Rates'!$C$30),MAX(0,$AE43-MAX(0,$AD43-'Tax Rates'!$C$29)))))</f>
        <v/>
      </c>
      <c r="AG43" s="35">
        <f>IF('Employee Master'!$B43="","",$AE43-$AF43)</f>
        <v/>
      </c>
      <c r="AH43" s="40">
        <f>IF('Employee Master'!$B43="","",IFERROR(LOOKUP($AD43-1,'Tax Rates'!$B$43:$B$47,IF($C43="Old",'Tax Rates'!$D$43:$D$47,'Tax Rates'!$C$43:$C$47)),0))</f>
        <v/>
      </c>
      <c r="AI43" s="35">
        <f>IF('Employee Master'!$B43="","",$AG43*(1+$AH43))</f>
        <v/>
      </c>
      <c r="AJ43" s="40">
        <f>IF('Employee Master'!$B43="","",IFERROR(LOOKUP($Z43-1,'Tax Rates'!$B$43:$B$47,IF($C43="Old",'Tax Rates'!$D$43:$D$47,'Tax Rates'!$C$43:$C$47)),0))</f>
        <v/>
      </c>
      <c r="AK43" s="35">
        <f>IF('Employee Master'!$B43="","",$AC43*$AJ43)</f>
        <v/>
      </c>
      <c r="AL43" s="35">
        <f>IF('Employee Master'!$B43="","",IF($AJ43=0,0,MAX(0,($AC43+$AK43)-($AI43+($Z43-$AD43)))))</f>
        <v/>
      </c>
      <c r="AM43" s="35">
        <f>IF('Employee Master'!$B43="","",$AC43+$AK43-$AL43)</f>
        <v/>
      </c>
      <c r="AN43" s="35">
        <f>IF('Employee Master'!$B43="","",$AM43*'Tax Rates'!$C$33)</f>
        <v/>
      </c>
      <c r="AO43" s="35">
        <f>IF('Employee Master'!$B43="","",ROUND($AM43+$AN43,0))</f>
        <v/>
      </c>
      <c r="AP43" s="34">
        <f>IF('Employee Master'!$B43="","",IF(LEN(TRIM('Employee Master'!$D43))&lt;&gt;10,"No",IF(ISNUMBER(VALUE(MID(TRIM('Employee Master'!$D43),6,4))),"Yes","No")))</f>
        <v/>
      </c>
      <c r="AQ43" s="35">
        <f>IF('Employee Master'!$B43="","",IF($AP43="Yes",0,ROUND($Z43*0.2,0)))</f>
        <v/>
      </c>
      <c r="AR43" s="38">
        <f>IF('Employee Master'!$B43="","",MAX($AO43,$AQ43))</f>
        <v/>
      </c>
      <c r="AS43" s="35">
        <f>IF('Employee Master'!$B43="","",N('Employee Master'!$AF43))</f>
        <v/>
      </c>
      <c r="AT43" s="35">
        <f>IF('Employee Master'!$B43="","",N('Employee Master'!$AD43))</f>
        <v/>
      </c>
      <c r="AU43" s="35">
        <f>IF('Employee Master'!$B43="","",N('Employee Master'!$AE43))</f>
        <v/>
      </c>
      <c r="AV43" s="35">
        <f>IF('Employee Master'!$B43="","",MAX(0,$AR43-$AS43-$AT43-$AU43))</f>
        <v/>
      </c>
      <c r="AW43" s="41">
        <f>IF('Employee Master'!$B43="","",IF(N('Employee Master'!$AG43)=0,12,N('Employee Master'!$AG43)))</f>
        <v/>
      </c>
      <c r="AX43" s="38">
        <f>IF('Employee Master'!$B43="","",ROUND($AV43/$AW43,0))</f>
        <v/>
      </c>
    </row>
    <row r="44">
      <c r="A44" s="31">
        <f>IF('Employee Master'!$B44="","",'Employee Master'!$B44)</f>
        <v/>
      </c>
      <c r="B44" s="31">
        <f>IF('Employee Master'!$B44="","",'Employee Master'!$C44)</f>
        <v/>
      </c>
      <c r="C44" s="31">
        <f>IF('Employee Master'!$B44="","",IF('Employee Master'!$I44="","New",'Employee Master'!$I44))</f>
        <v/>
      </c>
      <c r="D44" s="31">
        <f>IF('Employee Master'!$B44="","",IF('Employee Master'!$J44="","Below 60",'Employee Master'!$J44))</f>
        <v/>
      </c>
      <c r="E44" s="32">
        <f>IF('Employee Master'!$B44="","",'Salary Structure'!$N44)</f>
        <v/>
      </c>
      <c r="F44" s="32">
        <f>IF('Employee Master'!$B44="","",'Salary Structure'!$U44)</f>
        <v/>
      </c>
      <c r="G44" s="32">
        <f>IF('Employee Master'!$B44="","",$E44+$F44)</f>
        <v/>
      </c>
      <c r="H44" s="32">
        <f>IF('Employee Master'!$B44="","",'Salary Structure'!$D44)</f>
        <v/>
      </c>
      <c r="I44" s="32">
        <f>IF('Employee Master'!$B44="","",'Salary Structure'!$E44)</f>
        <v/>
      </c>
      <c r="J44" s="32">
        <f>IF('Employee Master'!$B44="","",N('Employee Master'!$Q44)*12)</f>
        <v/>
      </c>
      <c r="K44" s="32">
        <f>IF('Employee Master'!$B44="","",IF(AND($C44="Old",$J44&gt;0,$I44&gt;0),MAX(0,MIN($I44,$J44-0.1*$H44,IF('Employee Master'!$P44="Yes",0.5,0.4)*$H44)),0))</f>
        <v/>
      </c>
      <c r="L44" s="32">
        <f>IF('Employee Master'!$B44="","",IF($C44="Old",N('Employee Master'!$V44),0))</f>
        <v/>
      </c>
      <c r="M44" s="32">
        <f>IF('Employee Master'!$B44="","",IF($C44="Old",'Tax Rates'!$C$28,'Tax Rates'!$C$27))</f>
        <v/>
      </c>
      <c r="N44" s="32">
        <f>IF('Employee Master'!$B44="","",IF($C44="Old",'Salary Structure'!$T44,0))</f>
        <v/>
      </c>
      <c r="O44" s="32">
        <f>IF('Employee Master'!$B44="","",$G44-$K44-$L44-$M44-$N44)</f>
        <v/>
      </c>
      <c r="P44" s="32">
        <f>IF('Employee Master'!$B44="","",N('Employee Master'!$AC44))</f>
        <v/>
      </c>
      <c r="Q44" s="32">
        <f>IF('Employee Master'!$B44="","",N('Employee Master'!$W44))</f>
        <v/>
      </c>
      <c r="R44" s="32">
        <f>IF('Employee Master'!$B44="","",IF($C44="Old",MIN(N('Employee Master'!$X44),'Tax Rates'!$C$36),0))</f>
        <v/>
      </c>
      <c r="S44" s="32">
        <f>IF('Employee Master'!$B44="","",MAX(0,$O44+$P44+$Q44-$R44))</f>
        <v/>
      </c>
      <c r="T44" s="32">
        <f>IF('Employee Master'!$B44="","",IF($C44="Old",MIN(N('Employee Master'!$Y44),'Tax Rates'!$C$34),0))</f>
        <v/>
      </c>
      <c r="U44" s="32">
        <f>IF('Employee Master'!$B44="","",IF($C44="Old",MIN(N('Employee Master'!$Z44),'Tax Rates'!$C$35),0))</f>
        <v/>
      </c>
      <c r="V44" s="32">
        <f>IF('Employee Master'!$B44="","",IF($C44="Old",N('Employee Master'!$AA44),0))</f>
        <v/>
      </c>
      <c r="W44" s="32">
        <f>IF('Employee Master'!$B44="","",IF($C44="Old",N('Employee Master'!$AB44),0))</f>
        <v/>
      </c>
      <c r="X44" s="32">
        <f>IF('Employee Master'!$B44="","",MIN('Salary Structure'!$H44,$H44*IF($C44="Old",'Tax Rates'!$C$38,'Tax Rates'!$C$37)))</f>
        <v/>
      </c>
      <c r="Y44" s="32">
        <f>IF('Employee Master'!$B44="","",$T44+$U44+$V44+$W44+$X44)</f>
        <v/>
      </c>
      <c r="Z44" s="38">
        <f>IF('Employee Master'!$B44="","",ROUND(MAX(0,$S44-$Y44)/10,0)*10)</f>
        <v/>
      </c>
      <c r="AA44" s="32">
        <f>IF('Employee Master'!$B44="","",ROUND(IF($C44="Old",MAX(0,$Z44-IFERROR(INDEX('Tax Rates'!$C$16:$C$18,MATCH($D44,'Tax Rates'!$B$16:$B$18,0)),'Tax Rates'!$C$16))*'Tax Rates'!$C$22+MAX(0,$Z44-'Tax Rates'!$C$20)*('Tax Rates'!$C$23-'Tax Rates'!$C$22)+MAX(0,$Z44-'Tax Rates'!$C$21)*('Tax Rates'!$C$24-'Tax Rates'!$C$23),SUMPRODUCT(('Tax Rates'!$B$6:$B$12&lt;$Z44)*($Z44-'Tax Rates'!$B$6:$B$12)*'Tax Rates'!$E$6:$E$12)),2))</f>
        <v/>
      </c>
      <c r="AB44" s="32">
        <f>IF('Employee Master'!$B44="","",IF($C44="Old",IF($Z44&lt;='Tax Rates'!$C$31,MIN($AA44,'Tax Rates'!$C$32),0),IF($Z44&lt;='Tax Rates'!$C$29,MIN($AA44,'Tax Rates'!$C$30),MAX(0,$AA44-MAX(0,$Z44-'Tax Rates'!$C$29)))))</f>
        <v/>
      </c>
      <c r="AC44" s="32">
        <f>IF('Employee Master'!$B44="","",$AA44-$AB44)</f>
        <v/>
      </c>
      <c r="AD44" s="32">
        <f>IF('Employee Master'!$B44="","",IFERROR(LOOKUP($Z44-1,'Tax Rates'!$B$43:$B$47,'Tax Rates'!$B$43:$B$47),0))</f>
        <v/>
      </c>
      <c r="AE44" s="32">
        <f>IF('Employee Master'!$B44="","",IF($C44="Old",MAX(0,$AD44-IFERROR(INDEX('Tax Rates'!$C$16:$C$18,MATCH($D44,'Tax Rates'!$B$16:$B$18,0)),'Tax Rates'!$C$16))*'Tax Rates'!$C$22+MAX(0,$AD44-'Tax Rates'!$C$20)*('Tax Rates'!$C$23-'Tax Rates'!$C$22)+MAX(0,$AD44-'Tax Rates'!$C$21)*('Tax Rates'!$C$24-'Tax Rates'!$C$23),SUMPRODUCT(('Tax Rates'!$B$6:$B$12&lt;$AD44)*($AD44-'Tax Rates'!$B$6:$B$12)*'Tax Rates'!$E$6:$E$12)))</f>
        <v/>
      </c>
      <c r="AF44" s="32">
        <f>IF('Employee Master'!$B44="","",IF($C44="Old",IF($AD44&lt;='Tax Rates'!$C$31,MIN($AE44,'Tax Rates'!$C$32),0),IF($AD44&lt;='Tax Rates'!$C$29,MIN($AE44,'Tax Rates'!$C$30),MAX(0,$AE44-MAX(0,$AD44-'Tax Rates'!$C$29)))))</f>
        <v/>
      </c>
      <c r="AG44" s="32">
        <f>IF('Employee Master'!$B44="","",$AE44-$AF44)</f>
        <v/>
      </c>
      <c r="AH44" s="16">
        <f>IF('Employee Master'!$B44="","",IFERROR(LOOKUP($AD44-1,'Tax Rates'!$B$43:$B$47,IF($C44="Old",'Tax Rates'!$D$43:$D$47,'Tax Rates'!$C$43:$C$47)),0))</f>
        <v/>
      </c>
      <c r="AI44" s="32">
        <f>IF('Employee Master'!$B44="","",$AG44*(1+$AH44))</f>
        <v/>
      </c>
      <c r="AJ44" s="16">
        <f>IF('Employee Master'!$B44="","",IFERROR(LOOKUP($Z44-1,'Tax Rates'!$B$43:$B$47,IF($C44="Old",'Tax Rates'!$D$43:$D$47,'Tax Rates'!$C$43:$C$47)),0))</f>
        <v/>
      </c>
      <c r="AK44" s="32">
        <f>IF('Employee Master'!$B44="","",$AC44*$AJ44)</f>
        <v/>
      </c>
      <c r="AL44" s="32">
        <f>IF('Employee Master'!$B44="","",IF($AJ44=0,0,MAX(0,($AC44+$AK44)-($AI44+($Z44-$AD44)))))</f>
        <v/>
      </c>
      <c r="AM44" s="32">
        <f>IF('Employee Master'!$B44="","",$AC44+$AK44-$AL44)</f>
        <v/>
      </c>
      <c r="AN44" s="32">
        <f>IF('Employee Master'!$B44="","",$AM44*'Tax Rates'!$C$33)</f>
        <v/>
      </c>
      <c r="AO44" s="32">
        <f>IF('Employee Master'!$B44="","",ROUND($AM44+$AN44,0))</f>
        <v/>
      </c>
      <c r="AP44" s="31">
        <f>IF('Employee Master'!$B44="","",IF(LEN(TRIM('Employee Master'!$D44))&lt;&gt;10,"No",IF(ISNUMBER(VALUE(MID(TRIM('Employee Master'!$D44),6,4))),"Yes","No")))</f>
        <v/>
      </c>
      <c r="AQ44" s="32">
        <f>IF('Employee Master'!$B44="","",IF($AP44="Yes",0,ROUND($Z44*0.2,0)))</f>
        <v/>
      </c>
      <c r="AR44" s="38">
        <f>IF('Employee Master'!$B44="","",MAX($AO44,$AQ44))</f>
        <v/>
      </c>
      <c r="AS44" s="32">
        <f>IF('Employee Master'!$B44="","",N('Employee Master'!$AF44))</f>
        <v/>
      </c>
      <c r="AT44" s="32">
        <f>IF('Employee Master'!$B44="","",N('Employee Master'!$AD44))</f>
        <v/>
      </c>
      <c r="AU44" s="32">
        <f>IF('Employee Master'!$B44="","",N('Employee Master'!$AE44))</f>
        <v/>
      </c>
      <c r="AV44" s="32">
        <f>IF('Employee Master'!$B44="","",MAX(0,$AR44-$AS44-$AT44-$AU44))</f>
        <v/>
      </c>
      <c r="AW44" s="39">
        <f>IF('Employee Master'!$B44="","",IF(N('Employee Master'!$AG44)=0,12,N('Employee Master'!$AG44)))</f>
        <v/>
      </c>
      <c r="AX44" s="38">
        <f>IF('Employee Master'!$B44="","",ROUND($AV44/$AW44,0))</f>
        <v/>
      </c>
    </row>
    <row r="45">
      <c r="A45" s="34">
        <f>IF('Employee Master'!$B45="","",'Employee Master'!$B45)</f>
        <v/>
      </c>
      <c r="B45" s="34">
        <f>IF('Employee Master'!$B45="","",'Employee Master'!$C45)</f>
        <v/>
      </c>
      <c r="C45" s="34">
        <f>IF('Employee Master'!$B45="","",IF('Employee Master'!$I45="","New",'Employee Master'!$I45))</f>
        <v/>
      </c>
      <c r="D45" s="34">
        <f>IF('Employee Master'!$B45="","",IF('Employee Master'!$J45="","Below 60",'Employee Master'!$J45))</f>
        <v/>
      </c>
      <c r="E45" s="35">
        <f>IF('Employee Master'!$B45="","",'Salary Structure'!$N45)</f>
        <v/>
      </c>
      <c r="F45" s="35">
        <f>IF('Employee Master'!$B45="","",'Salary Structure'!$U45)</f>
        <v/>
      </c>
      <c r="G45" s="35">
        <f>IF('Employee Master'!$B45="","",$E45+$F45)</f>
        <v/>
      </c>
      <c r="H45" s="35">
        <f>IF('Employee Master'!$B45="","",'Salary Structure'!$D45)</f>
        <v/>
      </c>
      <c r="I45" s="35">
        <f>IF('Employee Master'!$B45="","",'Salary Structure'!$E45)</f>
        <v/>
      </c>
      <c r="J45" s="35">
        <f>IF('Employee Master'!$B45="","",N('Employee Master'!$Q45)*12)</f>
        <v/>
      </c>
      <c r="K45" s="35">
        <f>IF('Employee Master'!$B45="","",IF(AND($C45="Old",$J45&gt;0,$I45&gt;0),MAX(0,MIN($I45,$J45-0.1*$H45,IF('Employee Master'!$P45="Yes",0.5,0.4)*$H45)),0))</f>
        <v/>
      </c>
      <c r="L45" s="35">
        <f>IF('Employee Master'!$B45="","",IF($C45="Old",N('Employee Master'!$V45),0))</f>
        <v/>
      </c>
      <c r="M45" s="35">
        <f>IF('Employee Master'!$B45="","",IF($C45="Old",'Tax Rates'!$C$28,'Tax Rates'!$C$27))</f>
        <v/>
      </c>
      <c r="N45" s="35">
        <f>IF('Employee Master'!$B45="","",IF($C45="Old",'Salary Structure'!$T45,0))</f>
        <v/>
      </c>
      <c r="O45" s="35">
        <f>IF('Employee Master'!$B45="","",$G45-$K45-$L45-$M45-$N45)</f>
        <v/>
      </c>
      <c r="P45" s="35">
        <f>IF('Employee Master'!$B45="","",N('Employee Master'!$AC45))</f>
        <v/>
      </c>
      <c r="Q45" s="35">
        <f>IF('Employee Master'!$B45="","",N('Employee Master'!$W45))</f>
        <v/>
      </c>
      <c r="R45" s="35">
        <f>IF('Employee Master'!$B45="","",IF($C45="Old",MIN(N('Employee Master'!$X45),'Tax Rates'!$C$36),0))</f>
        <v/>
      </c>
      <c r="S45" s="35">
        <f>IF('Employee Master'!$B45="","",MAX(0,$O45+$P45+$Q45-$R45))</f>
        <v/>
      </c>
      <c r="T45" s="35">
        <f>IF('Employee Master'!$B45="","",IF($C45="Old",MIN(N('Employee Master'!$Y45),'Tax Rates'!$C$34),0))</f>
        <v/>
      </c>
      <c r="U45" s="35">
        <f>IF('Employee Master'!$B45="","",IF($C45="Old",MIN(N('Employee Master'!$Z45),'Tax Rates'!$C$35),0))</f>
        <v/>
      </c>
      <c r="V45" s="35">
        <f>IF('Employee Master'!$B45="","",IF($C45="Old",N('Employee Master'!$AA45),0))</f>
        <v/>
      </c>
      <c r="W45" s="35">
        <f>IF('Employee Master'!$B45="","",IF($C45="Old",N('Employee Master'!$AB45),0))</f>
        <v/>
      </c>
      <c r="X45" s="35">
        <f>IF('Employee Master'!$B45="","",MIN('Salary Structure'!$H45,$H45*IF($C45="Old",'Tax Rates'!$C$38,'Tax Rates'!$C$37)))</f>
        <v/>
      </c>
      <c r="Y45" s="35">
        <f>IF('Employee Master'!$B45="","",$T45+$U45+$V45+$W45+$X45)</f>
        <v/>
      </c>
      <c r="Z45" s="38">
        <f>IF('Employee Master'!$B45="","",ROUND(MAX(0,$S45-$Y45)/10,0)*10)</f>
        <v/>
      </c>
      <c r="AA45" s="35">
        <f>IF('Employee Master'!$B45="","",ROUND(IF($C45="Old",MAX(0,$Z45-IFERROR(INDEX('Tax Rates'!$C$16:$C$18,MATCH($D45,'Tax Rates'!$B$16:$B$18,0)),'Tax Rates'!$C$16))*'Tax Rates'!$C$22+MAX(0,$Z45-'Tax Rates'!$C$20)*('Tax Rates'!$C$23-'Tax Rates'!$C$22)+MAX(0,$Z45-'Tax Rates'!$C$21)*('Tax Rates'!$C$24-'Tax Rates'!$C$23),SUMPRODUCT(('Tax Rates'!$B$6:$B$12&lt;$Z45)*($Z45-'Tax Rates'!$B$6:$B$12)*'Tax Rates'!$E$6:$E$12)),2))</f>
        <v/>
      </c>
      <c r="AB45" s="35">
        <f>IF('Employee Master'!$B45="","",IF($C45="Old",IF($Z45&lt;='Tax Rates'!$C$31,MIN($AA45,'Tax Rates'!$C$32),0),IF($Z45&lt;='Tax Rates'!$C$29,MIN($AA45,'Tax Rates'!$C$30),MAX(0,$AA45-MAX(0,$Z45-'Tax Rates'!$C$29)))))</f>
        <v/>
      </c>
      <c r="AC45" s="35">
        <f>IF('Employee Master'!$B45="","",$AA45-$AB45)</f>
        <v/>
      </c>
      <c r="AD45" s="35">
        <f>IF('Employee Master'!$B45="","",IFERROR(LOOKUP($Z45-1,'Tax Rates'!$B$43:$B$47,'Tax Rates'!$B$43:$B$47),0))</f>
        <v/>
      </c>
      <c r="AE45" s="35">
        <f>IF('Employee Master'!$B45="","",IF($C45="Old",MAX(0,$AD45-IFERROR(INDEX('Tax Rates'!$C$16:$C$18,MATCH($D45,'Tax Rates'!$B$16:$B$18,0)),'Tax Rates'!$C$16))*'Tax Rates'!$C$22+MAX(0,$AD45-'Tax Rates'!$C$20)*('Tax Rates'!$C$23-'Tax Rates'!$C$22)+MAX(0,$AD45-'Tax Rates'!$C$21)*('Tax Rates'!$C$24-'Tax Rates'!$C$23),SUMPRODUCT(('Tax Rates'!$B$6:$B$12&lt;$AD45)*($AD45-'Tax Rates'!$B$6:$B$12)*'Tax Rates'!$E$6:$E$12)))</f>
        <v/>
      </c>
      <c r="AF45" s="35">
        <f>IF('Employee Master'!$B45="","",IF($C45="Old",IF($AD45&lt;='Tax Rates'!$C$31,MIN($AE45,'Tax Rates'!$C$32),0),IF($AD45&lt;='Tax Rates'!$C$29,MIN($AE45,'Tax Rates'!$C$30),MAX(0,$AE45-MAX(0,$AD45-'Tax Rates'!$C$29)))))</f>
        <v/>
      </c>
      <c r="AG45" s="35">
        <f>IF('Employee Master'!$B45="","",$AE45-$AF45)</f>
        <v/>
      </c>
      <c r="AH45" s="40">
        <f>IF('Employee Master'!$B45="","",IFERROR(LOOKUP($AD45-1,'Tax Rates'!$B$43:$B$47,IF($C45="Old",'Tax Rates'!$D$43:$D$47,'Tax Rates'!$C$43:$C$47)),0))</f>
        <v/>
      </c>
      <c r="AI45" s="35">
        <f>IF('Employee Master'!$B45="","",$AG45*(1+$AH45))</f>
        <v/>
      </c>
      <c r="AJ45" s="40">
        <f>IF('Employee Master'!$B45="","",IFERROR(LOOKUP($Z45-1,'Tax Rates'!$B$43:$B$47,IF($C45="Old",'Tax Rates'!$D$43:$D$47,'Tax Rates'!$C$43:$C$47)),0))</f>
        <v/>
      </c>
      <c r="AK45" s="35">
        <f>IF('Employee Master'!$B45="","",$AC45*$AJ45)</f>
        <v/>
      </c>
      <c r="AL45" s="35">
        <f>IF('Employee Master'!$B45="","",IF($AJ45=0,0,MAX(0,($AC45+$AK45)-($AI45+($Z45-$AD45)))))</f>
        <v/>
      </c>
      <c r="AM45" s="35">
        <f>IF('Employee Master'!$B45="","",$AC45+$AK45-$AL45)</f>
        <v/>
      </c>
      <c r="AN45" s="35">
        <f>IF('Employee Master'!$B45="","",$AM45*'Tax Rates'!$C$33)</f>
        <v/>
      </c>
      <c r="AO45" s="35">
        <f>IF('Employee Master'!$B45="","",ROUND($AM45+$AN45,0))</f>
        <v/>
      </c>
      <c r="AP45" s="34">
        <f>IF('Employee Master'!$B45="","",IF(LEN(TRIM('Employee Master'!$D45))&lt;&gt;10,"No",IF(ISNUMBER(VALUE(MID(TRIM('Employee Master'!$D45),6,4))),"Yes","No")))</f>
        <v/>
      </c>
      <c r="AQ45" s="35">
        <f>IF('Employee Master'!$B45="","",IF($AP45="Yes",0,ROUND($Z45*0.2,0)))</f>
        <v/>
      </c>
      <c r="AR45" s="38">
        <f>IF('Employee Master'!$B45="","",MAX($AO45,$AQ45))</f>
        <v/>
      </c>
      <c r="AS45" s="35">
        <f>IF('Employee Master'!$B45="","",N('Employee Master'!$AF45))</f>
        <v/>
      </c>
      <c r="AT45" s="35">
        <f>IF('Employee Master'!$B45="","",N('Employee Master'!$AD45))</f>
        <v/>
      </c>
      <c r="AU45" s="35">
        <f>IF('Employee Master'!$B45="","",N('Employee Master'!$AE45))</f>
        <v/>
      </c>
      <c r="AV45" s="35">
        <f>IF('Employee Master'!$B45="","",MAX(0,$AR45-$AS45-$AT45-$AU45))</f>
        <v/>
      </c>
      <c r="AW45" s="41">
        <f>IF('Employee Master'!$B45="","",IF(N('Employee Master'!$AG45)=0,12,N('Employee Master'!$AG45)))</f>
        <v/>
      </c>
      <c r="AX45" s="38">
        <f>IF('Employee Master'!$B45="","",ROUND($AV45/$AW45,0))</f>
        <v/>
      </c>
    </row>
    <row r="46">
      <c r="A46" s="31">
        <f>IF('Employee Master'!$B46="","",'Employee Master'!$B46)</f>
        <v/>
      </c>
      <c r="B46" s="31">
        <f>IF('Employee Master'!$B46="","",'Employee Master'!$C46)</f>
        <v/>
      </c>
      <c r="C46" s="31">
        <f>IF('Employee Master'!$B46="","",IF('Employee Master'!$I46="","New",'Employee Master'!$I46))</f>
        <v/>
      </c>
      <c r="D46" s="31">
        <f>IF('Employee Master'!$B46="","",IF('Employee Master'!$J46="","Below 60",'Employee Master'!$J46))</f>
        <v/>
      </c>
      <c r="E46" s="32">
        <f>IF('Employee Master'!$B46="","",'Salary Structure'!$N46)</f>
        <v/>
      </c>
      <c r="F46" s="32">
        <f>IF('Employee Master'!$B46="","",'Salary Structure'!$U46)</f>
        <v/>
      </c>
      <c r="G46" s="32">
        <f>IF('Employee Master'!$B46="","",$E46+$F46)</f>
        <v/>
      </c>
      <c r="H46" s="32">
        <f>IF('Employee Master'!$B46="","",'Salary Structure'!$D46)</f>
        <v/>
      </c>
      <c r="I46" s="32">
        <f>IF('Employee Master'!$B46="","",'Salary Structure'!$E46)</f>
        <v/>
      </c>
      <c r="J46" s="32">
        <f>IF('Employee Master'!$B46="","",N('Employee Master'!$Q46)*12)</f>
        <v/>
      </c>
      <c r="K46" s="32">
        <f>IF('Employee Master'!$B46="","",IF(AND($C46="Old",$J46&gt;0,$I46&gt;0),MAX(0,MIN($I46,$J46-0.1*$H46,IF('Employee Master'!$P46="Yes",0.5,0.4)*$H46)),0))</f>
        <v/>
      </c>
      <c r="L46" s="32">
        <f>IF('Employee Master'!$B46="","",IF($C46="Old",N('Employee Master'!$V46),0))</f>
        <v/>
      </c>
      <c r="M46" s="32">
        <f>IF('Employee Master'!$B46="","",IF($C46="Old",'Tax Rates'!$C$28,'Tax Rates'!$C$27))</f>
        <v/>
      </c>
      <c r="N46" s="32">
        <f>IF('Employee Master'!$B46="","",IF($C46="Old",'Salary Structure'!$T46,0))</f>
        <v/>
      </c>
      <c r="O46" s="32">
        <f>IF('Employee Master'!$B46="","",$G46-$K46-$L46-$M46-$N46)</f>
        <v/>
      </c>
      <c r="P46" s="32">
        <f>IF('Employee Master'!$B46="","",N('Employee Master'!$AC46))</f>
        <v/>
      </c>
      <c r="Q46" s="32">
        <f>IF('Employee Master'!$B46="","",N('Employee Master'!$W46))</f>
        <v/>
      </c>
      <c r="R46" s="32">
        <f>IF('Employee Master'!$B46="","",IF($C46="Old",MIN(N('Employee Master'!$X46),'Tax Rates'!$C$36),0))</f>
        <v/>
      </c>
      <c r="S46" s="32">
        <f>IF('Employee Master'!$B46="","",MAX(0,$O46+$P46+$Q46-$R46))</f>
        <v/>
      </c>
      <c r="T46" s="32">
        <f>IF('Employee Master'!$B46="","",IF($C46="Old",MIN(N('Employee Master'!$Y46),'Tax Rates'!$C$34),0))</f>
        <v/>
      </c>
      <c r="U46" s="32">
        <f>IF('Employee Master'!$B46="","",IF($C46="Old",MIN(N('Employee Master'!$Z46),'Tax Rates'!$C$35),0))</f>
        <v/>
      </c>
      <c r="V46" s="32">
        <f>IF('Employee Master'!$B46="","",IF($C46="Old",N('Employee Master'!$AA46),0))</f>
        <v/>
      </c>
      <c r="W46" s="32">
        <f>IF('Employee Master'!$B46="","",IF($C46="Old",N('Employee Master'!$AB46),0))</f>
        <v/>
      </c>
      <c r="X46" s="32">
        <f>IF('Employee Master'!$B46="","",MIN('Salary Structure'!$H46,$H46*IF($C46="Old",'Tax Rates'!$C$38,'Tax Rates'!$C$37)))</f>
        <v/>
      </c>
      <c r="Y46" s="32">
        <f>IF('Employee Master'!$B46="","",$T46+$U46+$V46+$W46+$X46)</f>
        <v/>
      </c>
      <c r="Z46" s="38">
        <f>IF('Employee Master'!$B46="","",ROUND(MAX(0,$S46-$Y46)/10,0)*10)</f>
        <v/>
      </c>
      <c r="AA46" s="32">
        <f>IF('Employee Master'!$B46="","",ROUND(IF($C46="Old",MAX(0,$Z46-IFERROR(INDEX('Tax Rates'!$C$16:$C$18,MATCH($D46,'Tax Rates'!$B$16:$B$18,0)),'Tax Rates'!$C$16))*'Tax Rates'!$C$22+MAX(0,$Z46-'Tax Rates'!$C$20)*('Tax Rates'!$C$23-'Tax Rates'!$C$22)+MAX(0,$Z46-'Tax Rates'!$C$21)*('Tax Rates'!$C$24-'Tax Rates'!$C$23),SUMPRODUCT(('Tax Rates'!$B$6:$B$12&lt;$Z46)*($Z46-'Tax Rates'!$B$6:$B$12)*'Tax Rates'!$E$6:$E$12)),2))</f>
        <v/>
      </c>
      <c r="AB46" s="32">
        <f>IF('Employee Master'!$B46="","",IF($C46="Old",IF($Z46&lt;='Tax Rates'!$C$31,MIN($AA46,'Tax Rates'!$C$32),0),IF($Z46&lt;='Tax Rates'!$C$29,MIN($AA46,'Tax Rates'!$C$30),MAX(0,$AA46-MAX(0,$Z46-'Tax Rates'!$C$29)))))</f>
        <v/>
      </c>
      <c r="AC46" s="32">
        <f>IF('Employee Master'!$B46="","",$AA46-$AB46)</f>
        <v/>
      </c>
      <c r="AD46" s="32">
        <f>IF('Employee Master'!$B46="","",IFERROR(LOOKUP($Z46-1,'Tax Rates'!$B$43:$B$47,'Tax Rates'!$B$43:$B$47),0))</f>
        <v/>
      </c>
      <c r="AE46" s="32">
        <f>IF('Employee Master'!$B46="","",IF($C46="Old",MAX(0,$AD46-IFERROR(INDEX('Tax Rates'!$C$16:$C$18,MATCH($D46,'Tax Rates'!$B$16:$B$18,0)),'Tax Rates'!$C$16))*'Tax Rates'!$C$22+MAX(0,$AD46-'Tax Rates'!$C$20)*('Tax Rates'!$C$23-'Tax Rates'!$C$22)+MAX(0,$AD46-'Tax Rates'!$C$21)*('Tax Rates'!$C$24-'Tax Rates'!$C$23),SUMPRODUCT(('Tax Rates'!$B$6:$B$12&lt;$AD46)*($AD46-'Tax Rates'!$B$6:$B$12)*'Tax Rates'!$E$6:$E$12)))</f>
        <v/>
      </c>
      <c r="AF46" s="32">
        <f>IF('Employee Master'!$B46="","",IF($C46="Old",IF($AD46&lt;='Tax Rates'!$C$31,MIN($AE46,'Tax Rates'!$C$32),0),IF($AD46&lt;='Tax Rates'!$C$29,MIN($AE46,'Tax Rates'!$C$30),MAX(0,$AE46-MAX(0,$AD46-'Tax Rates'!$C$29)))))</f>
        <v/>
      </c>
      <c r="AG46" s="32">
        <f>IF('Employee Master'!$B46="","",$AE46-$AF46)</f>
        <v/>
      </c>
      <c r="AH46" s="16">
        <f>IF('Employee Master'!$B46="","",IFERROR(LOOKUP($AD46-1,'Tax Rates'!$B$43:$B$47,IF($C46="Old",'Tax Rates'!$D$43:$D$47,'Tax Rates'!$C$43:$C$47)),0))</f>
        <v/>
      </c>
      <c r="AI46" s="32">
        <f>IF('Employee Master'!$B46="","",$AG46*(1+$AH46))</f>
        <v/>
      </c>
      <c r="AJ46" s="16">
        <f>IF('Employee Master'!$B46="","",IFERROR(LOOKUP($Z46-1,'Tax Rates'!$B$43:$B$47,IF($C46="Old",'Tax Rates'!$D$43:$D$47,'Tax Rates'!$C$43:$C$47)),0))</f>
        <v/>
      </c>
      <c r="AK46" s="32">
        <f>IF('Employee Master'!$B46="","",$AC46*$AJ46)</f>
        <v/>
      </c>
      <c r="AL46" s="32">
        <f>IF('Employee Master'!$B46="","",IF($AJ46=0,0,MAX(0,($AC46+$AK46)-($AI46+($Z46-$AD46)))))</f>
        <v/>
      </c>
      <c r="AM46" s="32">
        <f>IF('Employee Master'!$B46="","",$AC46+$AK46-$AL46)</f>
        <v/>
      </c>
      <c r="AN46" s="32">
        <f>IF('Employee Master'!$B46="","",$AM46*'Tax Rates'!$C$33)</f>
        <v/>
      </c>
      <c r="AO46" s="32">
        <f>IF('Employee Master'!$B46="","",ROUND($AM46+$AN46,0))</f>
        <v/>
      </c>
      <c r="AP46" s="31">
        <f>IF('Employee Master'!$B46="","",IF(LEN(TRIM('Employee Master'!$D46))&lt;&gt;10,"No",IF(ISNUMBER(VALUE(MID(TRIM('Employee Master'!$D46),6,4))),"Yes","No")))</f>
        <v/>
      </c>
      <c r="AQ46" s="32">
        <f>IF('Employee Master'!$B46="","",IF($AP46="Yes",0,ROUND($Z46*0.2,0)))</f>
        <v/>
      </c>
      <c r="AR46" s="38">
        <f>IF('Employee Master'!$B46="","",MAX($AO46,$AQ46))</f>
        <v/>
      </c>
      <c r="AS46" s="32">
        <f>IF('Employee Master'!$B46="","",N('Employee Master'!$AF46))</f>
        <v/>
      </c>
      <c r="AT46" s="32">
        <f>IF('Employee Master'!$B46="","",N('Employee Master'!$AD46))</f>
        <v/>
      </c>
      <c r="AU46" s="32">
        <f>IF('Employee Master'!$B46="","",N('Employee Master'!$AE46))</f>
        <v/>
      </c>
      <c r="AV46" s="32">
        <f>IF('Employee Master'!$B46="","",MAX(0,$AR46-$AS46-$AT46-$AU46))</f>
        <v/>
      </c>
      <c r="AW46" s="39">
        <f>IF('Employee Master'!$B46="","",IF(N('Employee Master'!$AG46)=0,12,N('Employee Master'!$AG46)))</f>
        <v/>
      </c>
      <c r="AX46" s="38">
        <f>IF('Employee Master'!$B46="","",ROUND($AV46/$AW46,0))</f>
        <v/>
      </c>
    </row>
    <row r="47">
      <c r="A47" s="34">
        <f>IF('Employee Master'!$B47="","",'Employee Master'!$B47)</f>
        <v/>
      </c>
      <c r="B47" s="34">
        <f>IF('Employee Master'!$B47="","",'Employee Master'!$C47)</f>
        <v/>
      </c>
      <c r="C47" s="34">
        <f>IF('Employee Master'!$B47="","",IF('Employee Master'!$I47="","New",'Employee Master'!$I47))</f>
        <v/>
      </c>
      <c r="D47" s="34">
        <f>IF('Employee Master'!$B47="","",IF('Employee Master'!$J47="","Below 60",'Employee Master'!$J47))</f>
        <v/>
      </c>
      <c r="E47" s="35">
        <f>IF('Employee Master'!$B47="","",'Salary Structure'!$N47)</f>
        <v/>
      </c>
      <c r="F47" s="35">
        <f>IF('Employee Master'!$B47="","",'Salary Structure'!$U47)</f>
        <v/>
      </c>
      <c r="G47" s="35">
        <f>IF('Employee Master'!$B47="","",$E47+$F47)</f>
        <v/>
      </c>
      <c r="H47" s="35">
        <f>IF('Employee Master'!$B47="","",'Salary Structure'!$D47)</f>
        <v/>
      </c>
      <c r="I47" s="35">
        <f>IF('Employee Master'!$B47="","",'Salary Structure'!$E47)</f>
        <v/>
      </c>
      <c r="J47" s="35">
        <f>IF('Employee Master'!$B47="","",N('Employee Master'!$Q47)*12)</f>
        <v/>
      </c>
      <c r="K47" s="35">
        <f>IF('Employee Master'!$B47="","",IF(AND($C47="Old",$J47&gt;0,$I47&gt;0),MAX(0,MIN($I47,$J47-0.1*$H47,IF('Employee Master'!$P47="Yes",0.5,0.4)*$H47)),0))</f>
        <v/>
      </c>
      <c r="L47" s="35">
        <f>IF('Employee Master'!$B47="","",IF($C47="Old",N('Employee Master'!$V47),0))</f>
        <v/>
      </c>
      <c r="M47" s="35">
        <f>IF('Employee Master'!$B47="","",IF($C47="Old",'Tax Rates'!$C$28,'Tax Rates'!$C$27))</f>
        <v/>
      </c>
      <c r="N47" s="35">
        <f>IF('Employee Master'!$B47="","",IF($C47="Old",'Salary Structure'!$T47,0))</f>
        <v/>
      </c>
      <c r="O47" s="35">
        <f>IF('Employee Master'!$B47="","",$G47-$K47-$L47-$M47-$N47)</f>
        <v/>
      </c>
      <c r="P47" s="35">
        <f>IF('Employee Master'!$B47="","",N('Employee Master'!$AC47))</f>
        <v/>
      </c>
      <c r="Q47" s="35">
        <f>IF('Employee Master'!$B47="","",N('Employee Master'!$W47))</f>
        <v/>
      </c>
      <c r="R47" s="35">
        <f>IF('Employee Master'!$B47="","",IF($C47="Old",MIN(N('Employee Master'!$X47),'Tax Rates'!$C$36),0))</f>
        <v/>
      </c>
      <c r="S47" s="35">
        <f>IF('Employee Master'!$B47="","",MAX(0,$O47+$P47+$Q47-$R47))</f>
        <v/>
      </c>
      <c r="T47" s="35">
        <f>IF('Employee Master'!$B47="","",IF($C47="Old",MIN(N('Employee Master'!$Y47),'Tax Rates'!$C$34),0))</f>
        <v/>
      </c>
      <c r="U47" s="35">
        <f>IF('Employee Master'!$B47="","",IF($C47="Old",MIN(N('Employee Master'!$Z47),'Tax Rates'!$C$35),0))</f>
        <v/>
      </c>
      <c r="V47" s="35">
        <f>IF('Employee Master'!$B47="","",IF($C47="Old",N('Employee Master'!$AA47),0))</f>
        <v/>
      </c>
      <c r="W47" s="35">
        <f>IF('Employee Master'!$B47="","",IF($C47="Old",N('Employee Master'!$AB47),0))</f>
        <v/>
      </c>
      <c r="X47" s="35">
        <f>IF('Employee Master'!$B47="","",MIN('Salary Structure'!$H47,$H47*IF($C47="Old",'Tax Rates'!$C$38,'Tax Rates'!$C$37)))</f>
        <v/>
      </c>
      <c r="Y47" s="35">
        <f>IF('Employee Master'!$B47="","",$T47+$U47+$V47+$W47+$X47)</f>
        <v/>
      </c>
      <c r="Z47" s="38">
        <f>IF('Employee Master'!$B47="","",ROUND(MAX(0,$S47-$Y47)/10,0)*10)</f>
        <v/>
      </c>
      <c r="AA47" s="35">
        <f>IF('Employee Master'!$B47="","",ROUND(IF($C47="Old",MAX(0,$Z47-IFERROR(INDEX('Tax Rates'!$C$16:$C$18,MATCH($D47,'Tax Rates'!$B$16:$B$18,0)),'Tax Rates'!$C$16))*'Tax Rates'!$C$22+MAX(0,$Z47-'Tax Rates'!$C$20)*('Tax Rates'!$C$23-'Tax Rates'!$C$22)+MAX(0,$Z47-'Tax Rates'!$C$21)*('Tax Rates'!$C$24-'Tax Rates'!$C$23),SUMPRODUCT(('Tax Rates'!$B$6:$B$12&lt;$Z47)*($Z47-'Tax Rates'!$B$6:$B$12)*'Tax Rates'!$E$6:$E$12)),2))</f>
        <v/>
      </c>
      <c r="AB47" s="35">
        <f>IF('Employee Master'!$B47="","",IF($C47="Old",IF($Z47&lt;='Tax Rates'!$C$31,MIN($AA47,'Tax Rates'!$C$32),0),IF($Z47&lt;='Tax Rates'!$C$29,MIN($AA47,'Tax Rates'!$C$30),MAX(0,$AA47-MAX(0,$Z47-'Tax Rates'!$C$29)))))</f>
        <v/>
      </c>
      <c r="AC47" s="35">
        <f>IF('Employee Master'!$B47="","",$AA47-$AB47)</f>
        <v/>
      </c>
      <c r="AD47" s="35">
        <f>IF('Employee Master'!$B47="","",IFERROR(LOOKUP($Z47-1,'Tax Rates'!$B$43:$B$47,'Tax Rates'!$B$43:$B$47),0))</f>
        <v/>
      </c>
      <c r="AE47" s="35">
        <f>IF('Employee Master'!$B47="","",IF($C47="Old",MAX(0,$AD47-IFERROR(INDEX('Tax Rates'!$C$16:$C$18,MATCH($D47,'Tax Rates'!$B$16:$B$18,0)),'Tax Rates'!$C$16))*'Tax Rates'!$C$22+MAX(0,$AD47-'Tax Rates'!$C$20)*('Tax Rates'!$C$23-'Tax Rates'!$C$22)+MAX(0,$AD47-'Tax Rates'!$C$21)*('Tax Rates'!$C$24-'Tax Rates'!$C$23),SUMPRODUCT(('Tax Rates'!$B$6:$B$12&lt;$AD47)*($AD47-'Tax Rates'!$B$6:$B$12)*'Tax Rates'!$E$6:$E$12)))</f>
        <v/>
      </c>
      <c r="AF47" s="35">
        <f>IF('Employee Master'!$B47="","",IF($C47="Old",IF($AD47&lt;='Tax Rates'!$C$31,MIN($AE47,'Tax Rates'!$C$32),0),IF($AD47&lt;='Tax Rates'!$C$29,MIN($AE47,'Tax Rates'!$C$30),MAX(0,$AE47-MAX(0,$AD47-'Tax Rates'!$C$29)))))</f>
        <v/>
      </c>
      <c r="AG47" s="35">
        <f>IF('Employee Master'!$B47="","",$AE47-$AF47)</f>
        <v/>
      </c>
      <c r="AH47" s="40">
        <f>IF('Employee Master'!$B47="","",IFERROR(LOOKUP($AD47-1,'Tax Rates'!$B$43:$B$47,IF($C47="Old",'Tax Rates'!$D$43:$D$47,'Tax Rates'!$C$43:$C$47)),0))</f>
        <v/>
      </c>
      <c r="AI47" s="35">
        <f>IF('Employee Master'!$B47="","",$AG47*(1+$AH47))</f>
        <v/>
      </c>
      <c r="AJ47" s="40">
        <f>IF('Employee Master'!$B47="","",IFERROR(LOOKUP($Z47-1,'Tax Rates'!$B$43:$B$47,IF($C47="Old",'Tax Rates'!$D$43:$D$47,'Tax Rates'!$C$43:$C$47)),0))</f>
        <v/>
      </c>
      <c r="AK47" s="35">
        <f>IF('Employee Master'!$B47="","",$AC47*$AJ47)</f>
        <v/>
      </c>
      <c r="AL47" s="35">
        <f>IF('Employee Master'!$B47="","",IF($AJ47=0,0,MAX(0,($AC47+$AK47)-($AI47+($Z47-$AD47)))))</f>
        <v/>
      </c>
      <c r="AM47" s="35">
        <f>IF('Employee Master'!$B47="","",$AC47+$AK47-$AL47)</f>
        <v/>
      </c>
      <c r="AN47" s="35">
        <f>IF('Employee Master'!$B47="","",$AM47*'Tax Rates'!$C$33)</f>
        <v/>
      </c>
      <c r="AO47" s="35">
        <f>IF('Employee Master'!$B47="","",ROUND($AM47+$AN47,0))</f>
        <v/>
      </c>
      <c r="AP47" s="34">
        <f>IF('Employee Master'!$B47="","",IF(LEN(TRIM('Employee Master'!$D47))&lt;&gt;10,"No",IF(ISNUMBER(VALUE(MID(TRIM('Employee Master'!$D47),6,4))),"Yes","No")))</f>
        <v/>
      </c>
      <c r="AQ47" s="35">
        <f>IF('Employee Master'!$B47="","",IF($AP47="Yes",0,ROUND($Z47*0.2,0)))</f>
        <v/>
      </c>
      <c r="AR47" s="38">
        <f>IF('Employee Master'!$B47="","",MAX($AO47,$AQ47))</f>
        <v/>
      </c>
      <c r="AS47" s="35">
        <f>IF('Employee Master'!$B47="","",N('Employee Master'!$AF47))</f>
        <v/>
      </c>
      <c r="AT47" s="35">
        <f>IF('Employee Master'!$B47="","",N('Employee Master'!$AD47))</f>
        <v/>
      </c>
      <c r="AU47" s="35">
        <f>IF('Employee Master'!$B47="","",N('Employee Master'!$AE47))</f>
        <v/>
      </c>
      <c r="AV47" s="35">
        <f>IF('Employee Master'!$B47="","",MAX(0,$AR47-$AS47-$AT47-$AU47))</f>
        <v/>
      </c>
      <c r="AW47" s="41">
        <f>IF('Employee Master'!$B47="","",IF(N('Employee Master'!$AG47)=0,12,N('Employee Master'!$AG47)))</f>
        <v/>
      </c>
      <c r="AX47" s="38">
        <f>IF('Employee Master'!$B47="","",ROUND($AV47/$AW47,0))</f>
        <v/>
      </c>
    </row>
    <row r="48">
      <c r="A48" s="31">
        <f>IF('Employee Master'!$B48="","",'Employee Master'!$B48)</f>
        <v/>
      </c>
      <c r="B48" s="31">
        <f>IF('Employee Master'!$B48="","",'Employee Master'!$C48)</f>
        <v/>
      </c>
      <c r="C48" s="31">
        <f>IF('Employee Master'!$B48="","",IF('Employee Master'!$I48="","New",'Employee Master'!$I48))</f>
        <v/>
      </c>
      <c r="D48" s="31">
        <f>IF('Employee Master'!$B48="","",IF('Employee Master'!$J48="","Below 60",'Employee Master'!$J48))</f>
        <v/>
      </c>
      <c r="E48" s="32">
        <f>IF('Employee Master'!$B48="","",'Salary Structure'!$N48)</f>
        <v/>
      </c>
      <c r="F48" s="32">
        <f>IF('Employee Master'!$B48="","",'Salary Structure'!$U48)</f>
        <v/>
      </c>
      <c r="G48" s="32">
        <f>IF('Employee Master'!$B48="","",$E48+$F48)</f>
        <v/>
      </c>
      <c r="H48" s="32">
        <f>IF('Employee Master'!$B48="","",'Salary Structure'!$D48)</f>
        <v/>
      </c>
      <c r="I48" s="32">
        <f>IF('Employee Master'!$B48="","",'Salary Structure'!$E48)</f>
        <v/>
      </c>
      <c r="J48" s="32">
        <f>IF('Employee Master'!$B48="","",N('Employee Master'!$Q48)*12)</f>
        <v/>
      </c>
      <c r="K48" s="32">
        <f>IF('Employee Master'!$B48="","",IF(AND($C48="Old",$J48&gt;0,$I48&gt;0),MAX(0,MIN($I48,$J48-0.1*$H48,IF('Employee Master'!$P48="Yes",0.5,0.4)*$H48)),0))</f>
        <v/>
      </c>
      <c r="L48" s="32">
        <f>IF('Employee Master'!$B48="","",IF($C48="Old",N('Employee Master'!$V48),0))</f>
        <v/>
      </c>
      <c r="M48" s="32">
        <f>IF('Employee Master'!$B48="","",IF($C48="Old",'Tax Rates'!$C$28,'Tax Rates'!$C$27))</f>
        <v/>
      </c>
      <c r="N48" s="32">
        <f>IF('Employee Master'!$B48="","",IF($C48="Old",'Salary Structure'!$T48,0))</f>
        <v/>
      </c>
      <c r="O48" s="32">
        <f>IF('Employee Master'!$B48="","",$G48-$K48-$L48-$M48-$N48)</f>
        <v/>
      </c>
      <c r="P48" s="32">
        <f>IF('Employee Master'!$B48="","",N('Employee Master'!$AC48))</f>
        <v/>
      </c>
      <c r="Q48" s="32">
        <f>IF('Employee Master'!$B48="","",N('Employee Master'!$W48))</f>
        <v/>
      </c>
      <c r="R48" s="32">
        <f>IF('Employee Master'!$B48="","",IF($C48="Old",MIN(N('Employee Master'!$X48),'Tax Rates'!$C$36),0))</f>
        <v/>
      </c>
      <c r="S48" s="32">
        <f>IF('Employee Master'!$B48="","",MAX(0,$O48+$P48+$Q48-$R48))</f>
        <v/>
      </c>
      <c r="T48" s="32">
        <f>IF('Employee Master'!$B48="","",IF($C48="Old",MIN(N('Employee Master'!$Y48),'Tax Rates'!$C$34),0))</f>
        <v/>
      </c>
      <c r="U48" s="32">
        <f>IF('Employee Master'!$B48="","",IF($C48="Old",MIN(N('Employee Master'!$Z48),'Tax Rates'!$C$35),0))</f>
        <v/>
      </c>
      <c r="V48" s="32">
        <f>IF('Employee Master'!$B48="","",IF($C48="Old",N('Employee Master'!$AA48),0))</f>
        <v/>
      </c>
      <c r="W48" s="32">
        <f>IF('Employee Master'!$B48="","",IF($C48="Old",N('Employee Master'!$AB48),0))</f>
        <v/>
      </c>
      <c r="X48" s="32">
        <f>IF('Employee Master'!$B48="","",MIN('Salary Structure'!$H48,$H48*IF($C48="Old",'Tax Rates'!$C$38,'Tax Rates'!$C$37)))</f>
        <v/>
      </c>
      <c r="Y48" s="32">
        <f>IF('Employee Master'!$B48="","",$T48+$U48+$V48+$W48+$X48)</f>
        <v/>
      </c>
      <c r="Z48" s="38">
        <f>IF('Employee Master'!$B48="","",ROUND(MAX(0,$S48-$Y48)/10,0)*10)</f>
        <v/>
      </c>
      <c r="AA48" s="32">
        <f>IF('Employee Master'!$B48="","",ROUND(IF($C48="Old",MAX(0,$Z48-IFERROR(INDEX('Tax Rates'!$C$16:$C$18,MATCH($D48,'Tax Rates'!$B$16:$B$18,0)),'Tax Rates'!$C$16))*'Tax Rates'!$C$22+MAX(0,$Z48-'Tax Rates'!$C$20)*('Tax Rates'!$C$23-'Tax Rates'!$C$22)+MAX(0,$Z48-'Tax Rates'!$C$21)*('Tax Rates'!$C$24-'Tax Rates'!$C$23),SUMPRODUCT(('Tax Rates'!$B$6:$B$12&lt;$Z48)*($Z48-'Tax Rates'!$B$6:$B$12)*'Tax Rates'!$E$6:$E$12)),2))</f>
        <v/>
      </c>
      <c r="AB48" s="32">
        <f>IF('Employee Master'!$B48="","",IF($C48="Old",IF($Z48&lt;='Tax Rates'!$C$31,MIN($AA48,'Tax Rates'!$C$32),0),IF($Z48&lt;='Tax Rates'!$C$29,MIN($AA48,'Tax Rates'!$C$30),MAX(0,$AA48-MAX(0,$Z48-'Tax Rates'!$C$29)))))</f>
        <v/>
      </c>
      <c r="AC48" s="32">
        <f>IF('Employee Master'!$B48="","",$AA48-$AB48)</f>
        <v/>
      </c>
      <c r="AD48" s="32">
        <f>IF('Employee Master'!$B48="","",IFERROR(LOOKUP($Z48-1,'Tax Rates'!$B$43:$B$47,'Tax Rates'!$B$43:$B$47),0))</f>
        <v/>
      </c>
      <c r="AE48" s="32">
        <f>IF('Employee Master'!$B48="","",IF($C48="Old",MAX(0,$AD48-IFERROR(INDEX('Tax Rates'!$C$16:$C$18,MATCH($D48,'Tax Rates'!$B$16:$B$18,0)),'Tax Rates'!$C$16))*'Tax Rates'!$C$22+MAX(0,$AD48-'Tax Rates'!$C$20)*('Tax Rates'!$C$23-'Tax Rates'!$C$22)+MAX(0,$AD48-'Tax Rates'!$C$21)*('Tax Rates'!$C$24-'Tax Rates'!$C$23),SUMPRODUCT(('Tax Rates'!$B$6:$B$12&lt;$AD48)*($AD48-'Tax Rates'!$B$6:$B$12)*'Tax Rates'!$E$6:$E$12)))</f>
        <v/>
      </c>
      <c r="AF48" s="32">
        <f>IF('Employee Master'!$B48="","",IF($C48="Old",IF($AD48&lt;='Tax Rates'!$C$31,MIN($AE48,'Tax Rates'!$C$32),0),IF($AD48&lt;='Tax Rates'!$C$29,MIN($AE48,'Tax Rates'!$C$30),MAX(0,$AE48-MAX(0,$AD48-'Tax Rates'!$C$29)))))</f>
        <v/>
      </c>
      <c r="AG48" s="32">
        <f>IF('Employee Master'!$B48="","",$AE48-$AF48)</f>
        <v/>
      </c>
      <c r="AH48" s="16">
        <f>IF('Employee Master'!$B48="","",IFERROR(LOOKUP($AD48-1,'Tax Rates'!$B$43:$B$47,IF($C48="Old",'Tax Rates'!$D$43:$D$47,'Tax Rates'!$C$43:$C$47)),0))</f>
        <v/>
      </c>
      <c r="AI48" s="32">
        <f>IF('Employee Master'!$B48="","",$AG48*(1+$AH48))</f>
        <v/>
      </c>
      <c r="AJ48" s="16">
        <f>IF('Employee Master'!$B48="","",IFERROR(LOOKUP($Z48-1,'Tax Rates'!$B$43:$B$47,IF($C48="Old",'Tax Rates'!$D$43:$D$47,'Tax Rates'!$C$43:$C$47)),0))</f>
        <v/>
      </c>
      <c r="AK48" s="32">
        <f>IF('Employee Master'!$B48="","",$AC48*$AJ48)</f>
        <v/>
      </c>
      <c r="AL48" s="32">
        <f>IF('Employee Master'!$B48="","",IF($AJ48=0,0,MAX(0,($AC48+$AK48)-($AI48+($Z48-$AD48)))))</f>
        <v/>
      </c>
      <c r="AM48" s="32">
        <f>IF('Employee Master'!$B48="","",$AC48+$AK48-$AL48)</f>
        <v/>
      </c>
      <c r="AN48" s="32">
        <f>IF('Employee Master'!$B48="","",$AM48*'Tax Rates'!$C$33)</f>
        <v/>
      </c>
      <c r="AO48" s="32">
        <f>IF('Employee Master'!$B48="","",ROUND($AM48+$AN48,0))</f>
        <v/>
      </c>
      <c r="AP48" s="31">
        <f>IF('Employee Master'!$B48="","",IF(LEN(TRIM('Employee Master'!$D48))&lt;&gt;10,"No",IF(ISNUMBER(VALUE(MID(TRIM('Employee Master'!$D48),6,4))),"Yes","No")))</f>
        <v/>
      </c>
      <c r="AQ48" s="32">
        <f>IF('Employee Master'!$B48="","",IF($AP48="Yes",0,ROUND($Z48*0.2,0)))</f>
        <v/>
      </c>
      <c r="AR48" s="38">
        <f>IF('Employee Master'!$B48="","",MAX($AO48,$AQ48))</f>
        <v/>
      </c>
      <c r="AS48" s="32">
        <f>IF('Employee Master'!$B48="","",N('Employee Master'!$AF48))</f>
        <v/>
      </c>
      <c r="AT48" s="32">
        <f>IF('Employee Master'!$B48="","",N('Employee Master'!$AD48))</f>
        <v/>
      </c>
      <c r="AU48" s="32">
        <f>IF('Employee Master'!$B48="","",N('Employee Master'!$AE48))</f>
        <v/>
      </c>
      <c r="AV48" s="32">
        <f>IF('Employee Master'!$B48="","",MAX(0,$AR48-$AS48-$AT48-$AU48))</f>
        <v/>
      </c>
      <c r="AW48" s="39">
        <f>IF('Employee Master'!$B48="","",IF(N('Employee Master'!$AG48)=0,12,N('Employee Master'!$AG48)))</f>
        <v/>
      </c>
      <c r="AX48" s="38">
        <f>IF('Employee Master'!$B48="","",ROUND($AV48/$AW48,0))</f>
        <v/>
      </c>
    </row>
    <row r="49">
      <c r="A49" s="34">
        <f>IF('Employee Master'!$B49="","",'Employee Master'!$B49)</f>
        <v/>
      </c>
      <c r="B49" s="34">
        <f>IF('Employee Master'!$B49="","",'Employee Master'!$C49)</f>
        <v/>
      </c>
      <c r="C49" s="34">
        <f>IF('Employee Master'!$B49="","",IF('Employee Master'!$I49="","New",'Employee Master'!$I49))</f>
        <v/>
      </c>
      <c r="D49" s="34">
        <f>IF('Employee Master'!$B49="","",IF('Employee Master'!$J49="","Below 60",'Employee Master'!$J49))</f>
        <v/>
      </c>
      <c r="E49" s="35">
        <f>IF('Employee Master'!$B49="","",'Salary Structure'!$N49)</f>
        <v/>
      </c>
      <c r="F49" s="35">
        <f>IF('Employee Master'!$B49="","",'Salary Structure'!$U49)</f>
        <v/>
      </c>
      <c r="G49" s="35">
        <f>IF('Employee Master'!$B49="","",$E49+$F49)</f>
        <v/>
      </c>
      <c r="H49" s="35">
        <f>IF('Employee Master'!$B49="","",'Salary Structure'!$D49)</f>
        <v/>
      </c>
      <c r="I49" s="35">
        <f>IF('Employee Master'!$B49="","",'Salary Structure'!$E49)</f>
        <v/>
      </c>
      <c r="J49" s="35">
        <f>IF('Employee Master'!$B49="","",N('Employee Master'!$Q49)*12)</f>
        <v/>
      </c>
      <c r="K49" s="35">
        <f>IF('Employee Master'!$B49="","",IF(AND($C49="Old",$J49&gt;0,$I49&gt;0),MAX(0,MIN($I49,$J49-0.1*$H49,IF('Employee Master'!$P49="Yes",0.5,0.4)*$H49)),0))</f>
        <v/>
      </c>
      <c r="L49" s="35">
        <f>IF('Employee Master'!$B49="","",IF($C49="Old",N('Employee Master'!$V49),0))</f>
        <v/>
      </c>
      <c r="M49" s="35">
        <f>IF('Employee Master'!$B49="","",IF($C49="Old",'Tax Rates'!$C$28,'Tax Rates'!$C$27))</f>
        <v/>
      </c>
      <c r="N49" s="35">
        <f>IF('Employee Master'!$B49="","",IF($C49="Old",'Salary Structure'!$T49,0))</f>
        <v/>
      </c>
      <c r="O49" s="35">
        <f>IF('Employee Master'!$B49="","",$G49-$K49-$L49-$M49-$N49)</f>
        <v/>
      </c>
      <c r="P49" s="35">
        <f>IF('Employee Master'!$B49="","",N('Employee Master'!$AC49))</f>
        <v/>
      </c>
      <c r="Q49" s="35">
        <f>IF('Employee Master'!$B49="","",N('Employee Master'!$W49))</f>
        <v/>
      </c>
      <c r="R49" s="35">
        <f>IF('Employee Master'!$B49="","",IF($C49="Old",MIN(N('Employee Master'!$X49),'Tax Rates'!$C$36),0))</f>
        <v/>
      </c>
      <c r="S49" s="35">
        <f>IF('Employee Master'!$B49="","",MAX(0,$O49+$P49+$Q49-$R49))</f>
        <v/>
      </c>
      <c r="T49" s="35">
        <f>IF('Employee Master'!$B49="","",IF($C49="Old",MIN(N('Employee Master'!$Y49),'Tax Rates'!$C$34),0))</f>
        <v/>
      </c>
      <c r="U49" s="35">
        <f>IF('Employee Master'!$B49="","",IF($C49="Old",MIN(N('Employee Master'!$Z49),'Tax Rates'!$C$35),0))</f>
        <v/>
      </c>
      <c r="V49" s="35">
        <f>IF('Employee Master'!$B49="","",IF($C49="Old",N('Employee Master'!$AA49),0))</f>
        <v/>
      </c>
      <c r="W49" s="35">
        <f>IF('Employee Master'!$B49="","",IF($C49="Old",N('Employee Master'!$AB49),0))</f>
        <v/>
      </c>
      <c r="X49" s="35">
        <f>IF('Employee Master'!$B49="","",MIN('Salary Structure'!$H49,$H49*IF($C49="Old",'Tax Rates'!$C$38,'Tax Rates'!$C$37)))</f>
        <v/>
      </c>
      <c r="Y49" s="35">
        <f>IF('Employee Master'!$B49="","",$T49+$U49+$V49+$W49+$X49)</f>
        <v/>
      </c>
      <c r="Z49" s="38">
        <f>IF('Employee Master'!$B49="","",ROUND(MAX(0,$S49-$Y49)/10,0)*10)</f>
        <v/>
      </c>
      <c r="AA49" s="35">
        <f>IF('Employee Master'!$B49="","",ROUND(IF($C49="Old",MAX(0,$Z49-IFERROR(INDEX('Tax Rates'!$C$16:$C$18,MATCH($D49,'Tax Rates'!$B$16:$B$18,0)),'Tax Rates'!$C$16))*'Tax Rates'!$C$22+MAX(0,$Z49-'Tax Rates'!$C$20)*('Tax Rates'!$C$23-'Tax Rates'!$C$22)+MAX(0,$Z49-'Tax Rates'!$C$21)*('Tax Rates'!$C$24-'Tax Rates'!$C$23),SUMPRODUCT(('Tax Rates'!$B$6:$B$12&lt;$Z49)*($Z49-'Tax Rates'!$B$6:$B$12)*'Tax Rates'!$E$6:$E$12)),2))</f>
        <v/>
      </c>
      <c r="AB49" s="35">
        <f>IF('Employee Master'!$B49="","",IF($C49="Old",IF($Z49&lt;='Tax Rates'!$C$31,MIN($AA49,'Tax Rates'!$C$32),0),IF($Z49&lt;='Tax Rates'!$C$29,MIN($AA49,'Tax Rates'!$C$30),MAX(0,$AA49-MAX(0,$Z49-'Tax Rates'!$C$29)))))</f>
        <v/>
      </c>
      <c r="AC49" s="35">
        <f>IF('Employee Master'!$B49="","",$AA49-$AB49)</f>
        <v/>
      </c>
      <c r="AD49" s="35">
        <f>IF('Employee Master'!$B49="","",IFERROR(LOOKUP($Z49-1,'Tax Rates'!$B$43:$B$47,'Tax Rates'!$B$43:$B$47),0))</f>
        <v/>
      </c>
      <c r="AE49" s="35">
        <f>IF('Employee Master'!$B49="","",IF($C49="Old",MAX(0,$AD49-IFERROR(INDEX('Tax Rates'!$C$16:$C$18,MATCH($D49,'Tax Rates'!$B$16:$B$18,0)),'Tax Rates'!$C$16))*'Tax Rates'!$C$22+MAX(0,$AD49-'Tax Rates'!$C$20)*('Tax Rates'!$C$23-'Tax Rates'!$C$22)+MAX(0,$AD49-'Tax Rates'!$C$21)*('Tax Rates'!$C$24-'Tax Rates'!$C$23),SUMPRODUCT(('Tax Rates'!$B$6:$B$12&lt;$AD49)*($AD49-'Tax Rates'!$B$6:$B$12)*'Tax Rates'!$E$6:$E$12)))</f>
        <v/>
      </c>
      <c r="AF49" s="35">
        <f>IF('Employee Master'!$B49="","",IF($C49="Old",IF($AD49&lt;='Tax Rates'!$C$31,MIN($AE49,'Tax Rates'!$C$32),0),IF($AD49&lt;='Tax Rates'!$C$29,MIN($AE49,'Tax Rates'!$C$30),MAX(0,$AE49-MAX(0,$AD49-'Tax Rates'!$C$29)))))</f>
        <v/>
      </c>
      <c r="AG49" s="35">
        <f>IF('Employee Master'!$B49="","",$AE49-$AF49)</f>
        <v/>
      </c>
      <c r="AH49" s="40">
        <f>IF('Employee Master'!$B49="","",IFERROR(LOOKUP($AD49-1,'Tax Rates'!$B$43:$B$47,IF($C49="Old",'Tax Rates'!$D$43:$D$47,'Tax Rates'!$C$43:$C$47)),0))</f>
        <v/>
      </c>
      <c r="AI49" s="35">
        <f>IF('Employee Master'!$B49="","",$AG49*(1+$AH49))</f>
        <v/>
      </c>
      <c r="AJ49" s="40">
        <f>IF('Employee Master'!$B49="","",IFERROR(LOOKUP($Z49-1,'Tax Rates'!$B$43:$B$47,IF($C49="Old",'Tax Rates'!$D$43:$D$47,'Tax Rates'!$C$43:$C$47)),0))</f>
        <v/>
      </c>
      <c r="AK49" s="35">
        <f>IF('Employee Master'!$B49="","",$AC49*$AJ49)</f>
        <v/>
      </c>
      <c r="AL49" s="35">
        <f>IF('Employee Master'!$B49="","",IF($AJ49=0,0,MAX(0,($AC49+$AK49)-($AI49+($Z49-$AD49)))))</f>
        <v/>
      </c>
      <c r="AM49" s="35">
        <f>IF('Employee Master'!$B49="","",$AC49+$AK49-$AL49)</f>
        <v/>
      </c>
      <c r="AN49" s="35">
        <f>IF('Employee Master'!$B49="","",$AM49*'Tax Rates'!$C$33)</f>
        <v/>
      </c>
      <c r="AO49" s="35">
        <f>IF('Employee Master'!$B49="","",ROUND($AM49+$AN49,0))</f>
        <v/>
      </c>
      <c r="AP49" s="34">
        <f>IF('Employee Master'!$B49="","",IF(LEN(TRIM('Employee Master'!$D49))&lt;&gt;10,"No",IF(ISNUMBER(VALUE(MID(TRIM('Employee Master'!$D49),6,4))),"Yes","No")))</f>
        <v/>
      </c>
      <c r="AQ49" s="35">
        <f>IF('Employee Master'!$B49="","",IF($AP49="Yes",0,ROUND($Z49*0.2,0)))</f>
        <v/>
      </c>
      <c r="AR49" s="38">
        <f>IF('Employee Master'!$B49="","",MAX($AO49,$AQ49))</f>
        <v/>
      </c>
      <c r="AS49" s="35">
        <f>IF('Employee Master'!$B49="","",N('Employee Master'!$AF49))</f>
        <v/>
      </c>
      <c r="AT49" s="35">
        <f>IF('Employee Master'!$B49="","",N('Employee Master'!$AD49))</f>
        <v/>
      </c>
      <c r="AU49" s="35">
        <f>IF('Employee Master'!$B49="","",N('Employee Master'!$AE49))</f>
        <v/>
      </c>
      <c r="AV49" s="35">
        <f>IF('Employee Master'!$B49="","",MAX(0,$AR49-$AS49-$AT49-$AU49))</f>
        <v/>
      </c>
      <c r="AW49" s="41">
        <f>IF('Employee Master'!$B49="","",IF(N('Employee Master'!$AG49)=0,12,N('Employee Master'!$AG49)))</f>
        <v/>
      </c>
      <c r="AX49" s="38">
        <f>IF('Employee Master'!$B49="","",ROUND($AV49/$AW49,0))</f>
        <v/>
      </c>
    </row>
    <row r="50">
      <c r="A50" s="31">
        <f>IF('Employee Master'!$B50="","",'Employee Master'!$B50)</f>
        <v/>
      </c>
      <c r="B50" s="31">
        <f>IF('Employee Master'!$B50="","",'Employee Master'!$C50)</f>
        <v/>
      </c>
      <c r="C50" s="31">
        <f>IF('Employee Master'!$B50="","",IF('Employee Master'!$I50="","New",'Employee Master'!$I50))</f>
        <v/>
      </c>
      <c r="D50" s="31">
        <f>IF('Employee Master'!$B50="","",IF('Employee Master'!$J50="","Below 60",'Employee Master'!$J50))</f>
        <v/>
      </c>
      <c r="E50" s="32">
        <f>IF('Employee Master'!$B50="","",'Salary Structure'!$N50)</f>
        <v/>
      </c>
      <c r="F50" s="32">
        <f>IF('Employee Master'!$B50="","",'Salary Structure'!$U50)</f>
        <v/>
      </c>
      <c r="G50" s="32">
        <f>IF('Employee Master'!$B50="","",$E50+$F50)</f>
        <v/>
      </c>
      <c r="H50" s="32">
        <f>IF('Employee Master'!$B50="","",'Salary Structure'!$D50)</f>
        <v/>
      </c>
      <c r="I50" s="32">
        <f>IF('Employee Master'!$B50="","",'Salary Structure'!$E50)</f>
        <v/>
      </c>
      <c r="J50" s="32">
        <f>IF('Employee Master'!$B50="","",N('Employee Master'!$Q50)*12)</f>
        <v/>
      </c>
      <c r="K50" s="32">
        <f>IF('Employee Master'!$B50="","",IF(AND($C50="Old",$J50&gt;0,$I50&gt;0),MAX(0,MIN($I50,$J50-0.1*$H50,IF('Employee Master'!$P50="Yes",0.5,0.4)*$H50)),0))</f>
        <v/>
      </c>
      <c r="L50" s="32">
        <f>IF('Employee Master'!$B50="","",IF($C50="Old",N('Employee Master'!$V50),0))</f>
        <v/>
      </c>
      <c r="M50" s="32">
        <f>IF('Employee Master'!$B50="","",IF($C50="Old",'Tax Rates'!$C$28,'Tax Rates'!$C$27))</f>
        <v/>
      </c>
      <c r="N50" s="32">
        <f>IF('Employee Master'!$B50="","",IF($C50="Old",'Salary Structure'!$T50,0))</f>
        <v/>
      </c>
      <c r="O50" s="32">
        <f>IF('Employee Master'!$B50="","",$G50-$K50-$L50-$M50-$N50)</f>
        <v/>
      </c>
      <c r="P50" s="32">
        <f>IF('Employee Master'!$B50="","",N('Employee Master'!$AC50))</f>
        <v/>
      </c>
      <c r="Q50" s="32">
        <f>IF('Employee Master'!$B50="","",N('Employee Master'!$W50))</f>
        <v/>
      </c>
      <c r="R50" s="32">
        <f>IF('Employee Master'!$B50="","",IF($C50="Old",MIN(N('Employee Master'!$X50),'Tax Rates'!$C$36),0))</f>
        <v/>
      </c>
      <c r="S50" s="32">
        <f>IF('Employee Master'!$B50="","",MAX(0,$O50+$P50+$Q50-$R50))</f>
        <v/>
      </c>
      <c r="T50" s="32">
        <f>IF('Employee Master'!$B50="","",IF($C50="Old",MIN(N('Employee Master'!$Y50),'Tax Rates'!$C$34),0))</f>
        <v/>
      </c>
      <c r="U50" s="32">
        <f>IF('Employee Master'!$B50="","",IF($C50="Old",MIN(N('Employee Master'!$Z50),'Tax Rates'!$C$35),0))</f>
        <v/>
      </c>
      <c r="V50" s="32">
        <f>IF('Employee Master'!$B50="","",IF($C50="Old",N('Employee Master'!$AA50),0))</f>
        <v/>
      </c>
      <c r="W50" s="32">
        <f>IF('Employee Master'!$B50="","",IF($C50="Old",N('Employee Master'!$AB50),0))</f>
        <v/>
      </c>
      <c r="X50" s="32">
        <f>IF('Employee Master'!$B50="","",MIN('Salary Structure'!$H50,$H50*IF($C50="Old",'Tax Rates'!$C$38,'Tax Rates'!$C$37)))</f>
        <v/>
      </c>
      <c r="Y50" s="32">
        <f>IF('Employee Master'!$B50="","",$T50+$U50+$V50+$W50+$X50)</f>
        <v/>
      </c>
      <c r="Z50" s="38">
        <f>IF('Employee Master'!$B50="","",ROUND(MAX(0,$S50-$Y50)/10,0)*10)</f>
        <v/>
      </c>
      <c r="AA50" s="32">
        <f>IF('Employee Master'!$B50="","",ROUND(IF($C50="Old",MAX(0,$Z50-IFERROR(INDEX('Tax Rates'!$C$16:$C$18,MATCH($D50,'Tax Rates'!$B$16:$B$18,0)),'Tax Rates'!$C$16))*'Tax Rates'!$C$22+MAX(0,$Z50-'Tax Rates'!$C$20)*('Tax Rates'!$C$23-'Tax Rates'!$C$22)+MAX(0,$Z50-'Tax Rates'!$C$21)*('Tax Rates'!$C$24-'Tax Rates'!$C$23),SUMPRODUCT(('Tax Rates'!$B$6:$B$12&lt;$Z50)*($Z50-'Tax Rates'!$B$6:$B$12)*'Tax Rates'!$E$6:$E$12)),2))</f>
        <v/>
      </c>
      <c r="AB50" s="32">
        <f>IF('Employee Master'!$B50="","",IF($C50="Old",IF($Z50&lt;='Tax Rates'!$C$31,MIN($AA50,'Tax Rates'!$C$32),0),IF($Z50&lt;='Tax Rates'!$C$29,MIN($AA50,'Tax Rates'!$C$30),MAX(0,$AA50-MAX(0,$Z50-'Tax Rates'!$C$29)))))</f>
        <v/>
      </c>
      <c r="AC50" s="32">
        <f>IF('Employee Master'!$B50="","",$AA50-$AB50)</f>
        <v/>
      </c>
      <c r="AD50" s="32">
        <f>IF('Employee Master'!$B50="","",IFERROR(LOOKUP($Z50-1,'Tax Rates'!$B$43:$B$47,'Tax Rates'!$B$43:$B$47),0))</f>
        <v/>
      </c>
      <c r="AE50" s="32">
        <f>IF('Employee Master'!$B50="","",IF($C50="Old",MAX(0,$AD50-IFERROR(INDEX('Tax Rates'!$C$16:$C$18,MATCH($D50,'Tax Rates'!$B$16:$B$18,0)),'Tax Rates'!$C$16))*'Tax Rates'!$C$22+MAX(0,$AD50-'Tax Rates'!$C$20)*('Tax Rates'!$C$23-'Tax Rates'!$C$22)+MAX(0,$AD50-'Tax Rates'!$C$21)*('Tax Rates'!$C$24-'Tax Rates'!$C$23),SUMPRODUCT(('Tax Rates'!$B$6:$B$12&lt;$AD50)*($AD50-'Tax Rates'!$B$6:$B$12)*'Tax Rates'!$E$6:$E$12)))</f>
        <v/>
      </c>
      <c r="AF50" s="32">
        <f>IF('Employee Master'!$B50="","",IF($C50="Old",IF($AD50&lt;='Tax Rates'!$C$31,MIN($AE50,'Tax Rates'!$C$32),0),IF($AD50&lt;='Tax Rates'!$C$29,MIN($AE50,'Tax Rates'!$C$30),MAX(0,$AE50-MAX(0,$AD50-'Tax Rates'!$C$29)))))</f>
        <v/>
      </c>
      <c r="AG50" s="32">
        <f>IF('Employee Master'!$B50="","",$AE50-$AF50)</f>
        <v/>
      </c>
      <c r="AH50" s="16">
        <f>IF('Employee Master'!$B50="","",IFERROR(LOOKUP($AD50-1,'Tax Rates'!$B$43:$B$47,IF($C50="Old",'Tax Rates'!$D$43:$D$47,'Tax Rates'!$C$43:$C$47)),0))</f>
        <v/>
      </c>
      <c r="AI50" s="32">
        <f>IF('Employee Master'!$B50="","",$AG50*(1+$AH50))</f>
        <v/>
      </c>
      <c r="AJ50" s="16">
        <f>IF('Employee Master'!$B50="","",IFERROR(LOOKUP($Z50-1,'Tax Rates'!$B$43:$B$47,IF($C50="Old",'Tax Rates'!$D$43:$D$47,'Tax Rates'!$C$43:$C$47)),0))</f>
        <v/>
      </c>
      <c r="AK50" s="32">
        <f>IF('Employee Master'!$B50="","",$AC50*$AJ50)</f>
        <v/>
      </c>
      <c r="AL50" s="32">
        <f>IF('Employee Master'!$B50="","",IF($AJ50=0,0,MAX(0,($AC50+$AK50)-($AI50+($Z50-$AD50)))))</f>
        <v/>
      </c>
      <c r="AM50" s="32">
        <f>IF('Employee Master'!$B50="","",$AC50+$AK50-$AL50)</f>
        <v/>
      </c>
      <c r="AN50" s="32">
        <f>IF('Employee Master'!$B50="","",$AM50*'Tax Rates'!$C$33)</f>
        <v/>
      </c>
      <c r="AO50" s="32">
        <f>IF('Employee Master'!$B50="","",ROUND($AM50+$AN50,0))</f>
        <v/>
      </c>
      <c r="AP50" s="31">
        <f>IF('Employee Master'!$B50="","",IF(LEN(TRIM('Employee Master'!$D50))&lt;&gt;10,"No",IF(ISNUMBER(VALUE(MID(TRIM('Employee Master'!$D50),6,4))),"Yes","No")))</f>
        <v/>
      </c>
      <c r="AQ50" s="32">
        <f>IF('Employee Master'!$B50="","",IF($AP50="Yes",0,ROUND($Z50*0.2,0)))</f>
        <v/>
      </c>
      <c r="AR50" s="38">
        <f>IF('Employee Master'!$B50="","",MAX($AO50,$AQ50))</f>
        <v/>
      </c>
      <c r="AS50" s="32">
        <f>IF('Employee Master'!$B50="","",N('Employee Master'!$AF50))</f>
        <v/>
      </c>
      <c r="AT50" s="32">
        <f>IF('Employee Master'!$B50="","",N('Employee Master'!$AD50))</f>
        <v/>
      </c>
      <c r="AU50" s="32">
        <f>IF('Employee Master'!$B50="","",N('Employee Master'!$AE50))</f>
        <v/>
      </c>
      <c r="AV50" s="32">
        <f>IF('Employee Master'!$B50="","",MAX(0,$AR50-$AS50-$AT50-$AU50))</f>
        <v/>
      </c>
      <c r="AW50" s="39">
        <f>IF('Employee Master'!$B50="","",IF(N('Employee Master'!$AG50)=0,12,N('Employee Master'!$AG50)))</f>
        <v/>
      </c>
      <c r="AX50" s="38">
        <f>IF('Employee Master'!$B50="","",ROUND($AV50/$AW50,0))</f>
        <v/>
      </c>
    </row>
    <row r="51">
      <c r="A51" s="34">
        <f>IF('Employee Master'!$B51="","",'Employee Master'!$B51)</f>
        <v/>
      </c>
      <c r="B51" s="34">
        <f>IF('Employee Master'!$B51="","",'Employee Master'!$C51)</f>
        <v/>
      </c>
      <c r="C51" s="34">
        <f>IF('Employee Master'!$B51="","",IF('Employee Master'!$I51="","New",'Employee Master'!$I51))</f>
        <v/>
      </c>
      <c r="D51" s="34">
        <f>IF('Employee Master'!$B51="","",IF('Employee Master'!$J51="","Below 60",'Employee Master'!$J51))</f>
        <v/>
      </c>
      <c r="E51" s="35">
        <f>IF('Employee Master'!$B51="","",'Salary Structure'!$N51)</f>
        <v/>
      </c>
      <c r="F51" s="35">
        <f>IF('Employee Master'!$B51="","",'Salary Structure'!$U51)</f>
        <v/>
      </c>
      <c r="G51" s="35">
        <f>IF('Employee Master'!$B51="","",$E51+$F51)</f>
        <v/>
      </c>
      <c r="H51" s="35">
        <f>IF('Employee Master'!$B51="","",'Salary Structure'!$D51)</f>
        <v/>
      </c>
      <c r="I51" s="35">
        <f>IF('Employee Master'!$B51="","",'Salary Structure'!$E51)</f>
        <v/>
      </c>
      <c r="J51" s="35">
        <f>IF('Employee Master'!$B51="","",N('Employee Master'!$Q51)*12)</f>
        <v/>
      </c>
      <c r="K51" s="35">
        <f>IF('Employee Master'!$B51="","",IF(AND($C51="Old",$J51&gt;0,$I51&gt;0),MAX(0,MIN($I51,$J51-0.1*$H51,IF('Employee Master'!$P51="Yes",0.5,0.4)*$H51)),0))</f>
        <v/>
      </c>
      <c r="L51" s="35">
        <f>IF('Employee Master'!$B51="","",IF($C51="Old",N('Employee Master'!$V51),0))</f>
        <v/>
      </c>
      <c r="M51" s="35">
        <f>IF('Employee Master'!$B51="","",IF($C51="Old",'Tax Rates'!$C$28,'Tax Rates'!$C$27))</f>
        <v/>
      </c>
      <c r="N51" s="35">
        <f>IF('Employee Master'!$B51="","",IF($C51="Old",'Salary Structure'!$T51,0))</f>
        <v/>
      </c>
      <c r="O51" s="35">
        <f>IF('Employee Master'!$B51="","",$G51-$K51-$L51-$M51-$N51)</f>
        <v/>
      </c>
      <c r="P51" s="35">
        <f>IF('Employee Master'!$B51="","",N('Employee Master'!$AC51))</f>
        <v/>
      </c>
      <c r="Q51" s="35">
        <f>IF('Employee Master'!$B51="","",N('Employee Master'!$W51))</f>
        <v/>
      </c>
      <c r="R51" s="35">
        <f>IF('Employee Master'!$B51="","",IF($C51="Old",MIN(N('Employee Master'!$X51),'Tax Rates'!$C$36),0))</f>
        <v/>
      </c>
      <c r="S51" s="35">
        <f>IF('Employee Master'!$B51="","",MAX(0,$O51+$P51+$Q51-$R51))</f>
        <v/>
      </c>
      <c r="T51" s="35">
        <f>IF('Employee Master'!$B51="","",IF($C51="Old",MIN(N('Employee Master'!$Y51),'Tax Rates'!$C$34),0))</f>
        <v/>
      </c>
      <c r="U51" s="35">
        <f>IF('Employee Master'!$B51="","",IF($C51="Old",MIN(N('Employee Master'!$Z51),'Tax Rates'!$C$35),0))</f>
        <v/>
      </c>
      <c r="V51" s="35">
        <f>IF('Employee Master'!$B51="","",IF($C51="Old",N('Employee Master'!$AA51),0))</f>
        <v/>
      </c>
      <c r="W51" s="35">
        <f>IF('Employee Master'!$B51="","",IF($C51="Old",N('Employee Master'!$AB51),0))</f>
        <v/>
      </c>
      <c r="X51" s="35">
        <f>IF('Employee Master'!$B51="","",MIN('Salary Structure'!$H51,$H51*IF($C51="Old",'Tax Rates'!$C$38,'Tax Rates'!$C$37)))</f>
        <v/>
      </c>
      <c r="Y51" s="35">
        <f>IF('Employee Master'!$B51="","",$T51+$U51+$V51+$W51+$X51)</f>
        <v/>
      </c>
      <c r="Z51" s="38">
        <f>IF('Employee Master'!$B51="","",ROUND(MAX(0,$S51-$Y51)/10,0)*10)</f>
        <v/>
      </c>
      <c r="AA51" s="35">
        <f>IF('Employee Master'!$B51="","",ROUND(IF($C51="Old",MAX(0,$Z51-IFERROR(INDEX('Tax Rates'!$C$16:$C$18,MATCH($D51,'Tax Rates'!$B$16:$B$18,0)),'Tax Rates'!$C$16))*'Tax Rates'!$C$22+MAX(0,$Z51-'Tax Rates'!$C$20)*('Tax Rates'!$C$23-'Tax Rates'!$C$22)+MAX(0,$Z51-'Tax Rates'!$C$21)*('Tax Rates'!$C$24-'Tax Rates'!$C$23),SUMPRODUCT(('Tax Rates'!$B$6:$B$12&lt;$Z51)*($Z51-'Tax Rates'!$B$6:$B$12)*'Tax Rates'!$E$6:$E$12)),2))</f>
        <v/>
      </c>
      <c r="AB51" s="35">
        <f>IF('Employee Master'!$B51="","",IF($C51="Old",IF($Z51&lt;='Tax Rates'!$C$31,MIN($AA51,'Tax Rates'!$C$32),0),IF($Z51&lt;='Tax Rates'!$C$29,MIN($AA51,'Tax Rates'!$C$30),MAX(0,$AA51-MAX(0,$Z51-'Tax Rates'!$C$29)))))</f>
        <v/>
      </c>
      <c r="AC51" s="35">
        <f>IF('Employee Master'!$B51="","",$AA51-$AB51)</f>
        <v/>
      </c>
      <c r="AD51" s="35">
        <f>IF('Employee Master'!$B51="","",IFERROR(LOOKUP($Z51-1,'Tax Rates'!$B$43:$B$47,'Tax Rates'!$B$43:$B$47),0))</f>
        <v/>
      </c>
      <c r="AE51" s="35">
        <f>IF('Employee Master'!$B51="","",IF($C51="Old",MAX(0,$AD51-IFERROR(INDEX('Tax Rates'!$C$16:$C$18,MATCH($D51,'Tax Rates'!$B$16:$B$18,0)),'Tax Rates'!$C$16))*'Tax Rates'!$C$22+MAX(0,$AD51-'Tax Rates'!$C$20)*('Tax Rates'!$C$23-'Tax Rates'!$C$22)+MAX(0,$AD51-'Tax Rates'!$C$21)*('Tax Rates'!$C$24-'Tax Rates'!$C$23),SUMPRODUCT(('Tax Rates'!$B$6:$B$12&lt;$AD51)*($AD51-'Tax Rates'!$B$6:$B$12)*'Tax Rates'!$E$6:$E$12)))</f>
        <v/>
      </c>
      <c r="AF51" s="35">
        <f>IF('Employee Master'!$B51="","",IF($C51="Old",IF($AD51&lt;='Tax Rates'!$C$31,MIN($AE51,'Tax Rates'!$C$32),0),IF($AD51&lt;='Tax Rates'!$C$29,MIN($AE51,'Tax Rates'!$C$30),MAX(0,$AE51-MAX(0,$AD51-'Tax Rates'!$C$29)))))</f>
        <v/>
      </c>
      <c r="AG51" s="35">
        <f>IF('Employee Master'!$B51="","",$AE51-$AF51)</f>
        <v/>
      </c>
      <c r="AH51" s="40">
        <f>IF('Employee Master'!$B51="","",IFERROR(LOOKUP($AD51-1,'Tax Rates'!$B$43:$B$47,IF($C51="Old",'Tax Rates'!$D$43:$D$47,'Tax Rates'!$C$43:$C$47)),0))</f>
        <v/>
      </c>
      <c r="AI51" s="35">
        <f>IF('Employee Master'!$B51="","",$AG51*(1+$AH51))</f>
        <v/>
      </c>
      <c r="AJ51" s="40">
        <f>IF('Employee Master'!$B51="","",IFERROR(LOOKUP($Z51-1,'Tax Rates'!$B$43:$B$47,IF($C51="Old",'Tax Rates'!$D$43:$D$47,'Tax Rates'!$C$43:$C$47)),0))</f>
        <v/>
      </c>
      <c r="AK51" s="35">
        <f>IF('Employee Master'!$B51="","",$AC51*$AJ51)</f>
        <v/>
      </c>
      <c r="AL51" s="35">
        <f>IF('Employee Master'!$B51="","",IF($AJ51=0,0,MAX(0,($AC51+$AK51)-($AI51+($Z51-$AD51)))))</f>
        <v/>
      </c>
      <c r="AM51" s="35">
        <f>IF('Employee Master'!$B51="","",$AC51+$AK51-$AL51)</f>
        <v/>
      </c>
      <c r="AN51" s="35">
        <f>IF('Employee Master'!$B51="","",$AM51*'Tax Rates'!$C$33)</f>
        <v/>
      </c>
      <c r="AO51" s="35">
        <f>IF('Employee Master'!$B51="","",ROUND($AM51+$AN51,0))</f>
        <v/>
      </c>
      <c r="AP51" s="34">
        <f>IF('Employee Master'!$B51="","",IF(LEN(TRIM('Employee Master'!$D51))&lt;&gt;10,"No",IF(ISNUMBER(VALUE(MID(TRIM('Employee Master'!$D51),6,4))),"Yes","No")))</f>
        <v/>
      </c>
      <c r="AQ51" s="35">
        <f>IF('Employee Master'!$B51="","",IF($AP51="Yes",0,ROUND($Z51*0.2,0)))</f>
        <v/>
      </c>
      <c r="AR51" s="38">
        <f>IF('Employee Master'!$B51="","",MAX($AO51,$AQ51))</f>
        <v/>
      </c>
      <c r="AS51" s="35">
        <f>IF('Employee Master'!$B51="","",N('Employee Master'!$AF51))</f>
        <v/>
      </c>
      <c r="AT51" s="35">
        <f>IF('Employee Master'!$B51="","",N('Employee Master'!$AD51))</f>
        <v/>
      </c>
      <c r="AU51" s="35">
        <f>IF('Employee Master'!$B51="","",N('Employee Master'!$AE51))</f>
        <v/>
      </c>
      <c r="AV51" s="35">
        <f>IF('Employee Master'!$B51="","",MAX(0,$AR51-$AS51-$AT51-$AU51))</f>
        <v/>
      </c>
      <c r="AW51" s="41">
        <f>IF('Employee Master'!$B51="","",IF(N('Employee Master'!$AG51)=0,12,N('Employee Master'!$AG51)))</f>
        <v/>
      </c>
      <c r="AX51" s="38">
        <f>IF('Employee Master'!$B51="","",ROUND($AV51/$AW51,0))</f>
        <v/>
      </c>
    </row>
    <row r="52">
      <c r="A52" s="31">
        <f>IF('Employee Master'!$B52="","",'Employee Master'!$B52)</f>
        <v/>
      </c>
      <c r="B52" s="31">
        <f>IF('Employee Master'!$B52="","",'Employee Master'!$C52)</f>
        <v/>
      </c>
      <c r="C52" s="31">
        <f>IF('Employee Master'!$B52="","",IF('Employee Master'!$I52="","New",'Employee Master'!$I52))</f>
        <v/>
      </c>
      <c r="D52" s="31">
        <f>IF('Employee Master'!$B52="","",IF('Employee Master'!$J52="","Below 60",'Employee Master'!$J52))</f>
        <v/>
      </c>
      <c r="E52" s="32">
        <f>IF('Employee Master'!$B52="","",'Salary Structure'!$N52)</f>
        <v/>
      </c>
      <c r="F52" s="32">
        <f>IF('Employee Master'!$B52="","",'Salary Structure'!$U52)</f>
        <v/>
      </c>
      <c r="G52" s="32">
        <f>IF('Employee Master'!$B52="","",$E52+$F52)</f>
        <v/>
      </c>
      <c r="H52" s="32">
        <f>IF('Employee Master'!$B52="","",'Salary Structure'!$D52)</f>
        <v/>
      </c>
      <c r="I52" s="32">
        <f>IF('Employee Master'!$B52="","",'Salary Structure'!$E52)</f>
        <v/>
      </c>
      <c r="J52" s="32">
        <f>IF('Employee Master'!$B52="","",N('Employee Master'!$Q52)*12)</f>
        <v/>
      </c>
      <c r="K52" s="32">
        <f>IF('Employee Master'!$B52="","",IF(AND($C52="Old",$J52&gt;0,$I52&gt;0),MAX(0,MIN($I52,$J52-0.1*$H52,IF('Employee Master'!$P52="Yes",0.5,0.4)*$H52)),0))</f>
        <v/>
      </c>
      <c r="L52" s="32">
        <f>IF('Employee Master'!$B52="","",IF($C52="Old",N('Employee Master'!$V52),0))</f>
        <v/>
      </c>
      <c r="M52" s="32">
        <f>IF('Employee Master'!$B52="","",IF($C52="Old",'Tax Rates'!$C$28,'Tax Rates'!$C$27))</f>
        <v/>
      </c>
      <c r="N52" s="32">
        <f>IF('Employee Master'!$B52="","",IF($C52="Old",'Salary Structure'!$T52,0))</f>
        <v/>
      </c>
      <c r="O52" s="32">
        <f>IF('Employee Master'!$B52="","",$G52-$K52-$L52-$M52-$N52)</f>
        <v/>
      </c>
      <c r="P52" s="32">
        <f>IF('Employee Master'!$B52="","",N('Employee Master'!$AC52))</f>
        <v/>
      </c>
      <c r="Q52" s="32">
        <f>IF('Employee Master'!$B52="","",N('Employee Master'!$W52))</f>
        <v/>
      </c>
      <c r="R52" s="32">
        <f>IF('Employee Master'!$B52="","",IF($C52="Old",MIN(N('Employee Master'!$X52),'Tax Rates'!$C$36),0))</f>
        <v/>
      </c>
      <c r="S52" s="32">
        <f>IF('Employee Master'!$B52="","",MAX(0,$O52+$P52+$Q52-$R52))</f>
        <v/>
      </c>
      <c r="T52" s="32">
        <f>IF('Employee Master'!$B52="","",IF($C52="Old",MIN(N('Employee Master'!$Y52),'Tax Rates'!$C$34),0))</f>
        <v/>
      </c>
      <c r="U52" s="32">
        <f>IF('Employee Master'!$B52="","",IF($C52="Old",MIN(N('Employee Master'!$Z52),'Tax Rates'!$C$35),0))</f>
        <v/>
      </c>
      <c r="V52" s="32">
        <f>IF('Employee Master'!$B52="","",IF($C52="Old",N('Employee Master'!$AA52),0))</f>
        <v/>
      </c>
      <c r="W52" s="32">
        <f>IF('Employee Master'!$B52="","",IF($C52="Old",N('Employee Master'!$AB52),0))</f>
        <v/>
      </c>
      <c r="X52" s="32">
        <f>IF('Employee Master'!$B52="","",MIN('Salary Structure'!$H52,$H52*IF($C52="Old",'Tax Rates'!$C$38,'Tax Rates'!$C$37)))</f>
        <v/>
      </c>
      <c r="Y52" s="32">
        <f>IF('Employee Master'!$B52="","",$T52+$U52+$V52+$W52+$X52)</f>
        <v/>
      </c>
      <c r="Z52" s="38">
        <f>IF('Employee Master'!$B52="","",ROUND(MAX(0,$S52-$Y52)/10,0)*10)</f>
        <v/>
      </c>
      <c r="AA52" s="32">
        <f>IF('Employee Master'!$B52="","",ROUND(IF($C52="Old",MAX(0,$Z52-IFERROR(INDEX('Tax Rates'!$C$16:$C$18,MATCH($D52,'Tax Rates'!$B$16:$B$18,0)),'Tax Rates'!$C$16))*'Tax Rates'!$C$22+MAX(0,$Z52-'Tax Rates'!$C$20)*('Tax Rates'!$C$23-'Tax Rates'!$C$22)+MAX(0,$Z52-'Tax Rates'!$C$21)*('Tax Rates'!$C$24-'Tax Rates'!$C$23),SUMPRODUCT(('Tax Rates'!$B$6:$B$12&lt;$Z52)*($Z52-'Tax Rates'!$B$6:$B$12)*'Tax Rates'!$E$6:$E$12)),2))</f>
        <v/>
      </c>
      <c r="AB52" s="32">
        <f>IF('Employee Master'!$B52="","",IF($C52="Old",IF($Z52&lt;='Tax Rates'!$C$31,MIN($AA52,'Tax Rates'!$C$32),0),IF($Z52&lt;='Tax Rates'!$C$29,MIN($AA52,'Tax Rates'!$C$30),MAX(0,$AA52-MAX(0,$Z52-'Tax Rates'!$C$29)))))</f>
        <v/>
      </c>
      <c r="AC52" s="32">
        <f>IF('Employee Master'!$B52="","",$AA52-$AB52)</f>
        <v/>
      </c>
      <c r="AD52" s="32">
        <f>IF('Employee Master'!$B52="","",IFERROR(LOOKUP($Z52-1,'Tax Rates'!$B$43:$B$47,'Tax Rates'!$B$43:$B$47),0))</f>
        <v/>
      </c>
      <c r="AE52" s="32">
        <f>IF('Employee Master'!$B52="","",IF($C52="Old",MAX(0,$AD52-IFERROR(INDEX('Tax Rates'!$C$16:$C$18,MATCH($D52,'Tax Rates'!$B$16:$B$18,0)),'Tax Rates'!$C$16))*'Tax Rates'!$C$22+MAX(0,$AD52-'Tax Rates'!$C$20)*('Tax Rates'!$C$23-'Tax Rates'!$C$22)+MAX(0,$AD52-'Tax Rates'!$C$21)*('Tax Rates'!$C$24-'Tax Rates'!$C$23),SUMPRODUCT(('Tax Rates'!$B$6:$B$12&lt;$AD52)*($AD52-'Tax Rates'!$B$6:$B$12)*'Tax Rates'!$E$6:$E$12)))</f>
        <v/>
      </c>
      <c r="AF52" s="32">
        <f>IF('Employee Master'!$B52="","",IF($C52="Old",IF($AD52&lt;='Tax Rates'!$C$31,MIN($AE52,'Tax Rates'!$C$32),0),IF($AD52&lt;='Tax Rates'!$C$29,MIN($AE52,'Tax Rates'!$C$30),MAX(0,$AE52-MAX(0,$AD52-'Tax Rates'!$C$29)))))</f>
        <v/>
      </c>
      <c r="AG52" s="32">
        <f>IF('Employee Master'!$B52="","",$AE52-$AF52)</f>
        <v/>
      </c>
      <c r="AH52" s="16">
        <f>IF('Employee Master'!$B52="","",IFERROR(LOOKUP($AD52-1,'Tax Rates'!$B$43:$B$47,IF($C52="Old",'Tax Rates'!$D$43:$D$47,'Tax Rates'!$C$43:$C$47)),0))</f>
        <v/>
      </c>
      <c r="AI52" s="32">
        <f>IF('Employee Master'!$B52="","",$AG52*(1+$AH52))</f>
        <v/>
      </c>
      <c r="AJ52" s="16">
        <f>IF('Employee Master'!$B52="","",IFERROR(LOOKUP($Z52-1,'Tax Rates'!$B$43:$B$47,IF($C52="Old",'Tax Rates'!$D$43:$D$47,'Tax Rates'!$C$43:$C$47)),0))</f>
        <v/>
      </c>
      <c r="AK52" s="32">
        <f>IF('Employee Master'!$B52="","",$AC52*$AJ52)</f>
        <v/>
      </c>
      <c r="AL52" s="32">
        <f>IF('Employee Master'!$B52="","",IF($AJ52=0,0,MAX(0,($AC52+$AK52)-($AI52+($Z52-$AD52)))))</f>
        <v/>
      </c>
      <c r="AM52" s="32">
        <f>IF('Employee Master'!$B52="","",$AC52+$AK52-$AL52)</f>
        <v/>
      </c>
      <c r="AN52" s="32">
        <f>IF('Employee Master'!$B52="","",$AM52*'Tax Rates'!$C$33)</f>
        <v/>
      </c>
      <c r="AO52" s="32">
        <f>IF('Employee Master'!$B52="","",ROUND($AM52+$AN52,0))</f>
        <v/>
      </c>
      <c r="AP52" s="31">
        <f>IF('Employee Master'!$B52="","",IF(LEN(TRIM('Employee Master'!$D52))&lt;&gt;10,"No",IF(ISNUMBER(VALUE(MID(TRIM('Employee Master'!$D52),6,4))),"Yes","No")))</f>
        <v/>
      </c>
      <c r="AQ52" s="32">
        <f>IF('Employee Master'!$B52="","",IF($AP52="Yes",0,ROUND($Z52*0.2,0)))</f>
        <v/>
      </c>
      <c r="AR52" s="38">
        <f>IF('Employee Master'!$B52="","",MAX($AO52,$AQ52))</f>
        <v/>
      </c>
      <c r="AS52" s="32">
        <f>IF('Employee Master'!$B52="","",N('Employee Master'!$AF52))</f>
        <v/>
      </c>
      <c r="AT52" s="32">
        <f>IF('Employee Master'!$B52="","",N('Employee Master'!$AD52))</f>
        <v/>
      </c>
      <c r="AU52" s="32">
        <f>IF('Employee Master'!$B52="","",N('Employee Master'!$AE52))</f>
        <v/>
      </c>
      <c r="AV52" s="32">
        <f>IF('Employee Master'!$B52="","",MAX(0,$AR52-$AS52-$AT52-$AU52))</f>
        <v/>
      </c>
      <c r="AW52" s="39">
        <f>IF('Employee Master'!$B52="","",IF(N('Employee Master'!$AG52)=0,12,N('Employee Master'!$AG52)))</f>
        <v/>
      </c>
      <c r="AX52" s="38">
        <f>IF('Employee Master'!$B52="","",ROUND($AV52/$AW52,0))</f>
        <v/>
      </c>
    </row>
    <row r="53">
      <c r="A53" s="34">
        <f>IF('Employee Master'!$B53="","",'Employee Master'!$B53)</f>
        <v/>
      </c>
      <c r="B53" s="34">
        <f>IF('Employee Master'!$B53="","",'Employee Master'!$C53)</f>
        <v/>
      </c>
      <c r="C53" s="34">
        <f>IF('Employee Master'!$B53="","",IF('Employee Master'!$I53="","New",'Employee Master'!$I53))</f>
        <v/>
      </c>
      <c r="D53" s="34">
        <f>IF('Employee Master'!$B53="","",IF('Employee Master'!$J53="","Below 60",'Employee Master'!$J53))</f>
        <v/>
      </c>
      <c r="E53" s="35">
        <f>IF('Employee Master'!$B53="","",'Salary Structure'!$N53)</f>
        <v/>
      </c>
      <c r="F53" s="35">
        <f>IF('Employee Master'!$B53="","",'Salary Structure'!$U53)</f>
        <v/>
      </c>
      <c r="G53" s="35">
        <f>IF('Employee Master'!$B53="","",$E53+$F53)</f>
        <v/>
      </c>
      <c r="H53" s="35">
        <f>IF('Employee Master'!$B53="","",'Salary Structure'!$D53)</f>
        <v/>
      </c>
      <c r="I53" s="35">
        <f>IF('Employee Master'!$B53="","",'Salary Structure'!$E53)</f>
        <v/>
      </c>
      <c r="J53" s="35">
        <f>IF('Employee Master'!$B53="","",N('Employee Master'!$Q53)*12)</f>
        <v/>
      </c>
      <c r="K53" s="35">
        <f>IF('Employee Master'!$B53="","",IF(AND($C53="Old",$J53&gt;0,$I53&gt;0),MAX(0,MIN($I53,$J53-0.1*$H53,IF('Employee Master'!$P53="Yes",0.5,0.4)*$H53)),0))</f>
        <v/>
      </c>
      <c r="L53" s="35">
        <f>IF('Employee Master'!$B53="","",IF($C53="Old",N('Employee Master'!$V53),0))</f>
        <v/>
      </c>
      <c r="M53" s="35">
        <f>IF('Employee Master'!$B53="","",IF($C53="Old",'Tax Rates'!$C$28,'Tax Rates'!$C$27))</f>
        <v/>
      </c>
      <c r="N53" s="35">
        <f>IF('Employee Master'!$B53="","",IF($C53="Old",'Salary Structure'!$T53,0))</f>
        <v/>
      </c>
      <c r="O53" s="35">
        <f>IF('Employee Master'!$B53="","",$G53-$K53-$L53-$M53-$N53)</f>
        <v/>
      </c>
      <c r="P53" s="35">
        <f>IF('Employee Master'!$B53="","",N('Employee Master'!$AC53))</f>
        <v/>
      </c>
      <c r="Q53" s="35">
        <f>IF('Employee Master'!$B53="","",N('Employee Master'!$W53))</f>
        <v/>
      </c>
      <c r="R53" s="35">
        <f>IF('Employee Master'!$B53="","",IF($C53="Old",MIN(N('Employee Master'!$X53),'Tax Rates'!$C$36),0))</f>
        <v/>
      </c>
      <c r="S53" s="35">
        <f>IF('Employee Master'!$B53="","",MAX(0,$O53+$P53+$Q53-$R53))</f>
        <v/>
      </c>
      <c r="T53" s="35">
        <f>IF('Employee Master'!$B53="","",IF($C53="Old",MIN(N('Employee Master'!$Y53),'Tax Rates'!$C$34),0))</f>
        <v/>
      </c>
      <c r="U53" s="35">
        <f>IF('Employee Master'!$B53="","",IF($C53="Old",MIN(N('Employee Master'!$Z53),'Tax Rates'!$C$35),0))</f>
        <v/>
      </c>
      <c r="V53" s="35">
        <f>IF('Employee Master'!$B53="","",IF($C53="Old",N('Employee Master'!$AA53),0))</f>
        <v/>
      </c>
      <c r="W53" s="35">
        <f>IF('Employee Master'!$B53="","",IF($C53="Old",N('Employee Master'!$AB53),0))</f>
        <v/>
      </c>
      <c r="X53" s="35">
        <f>IF('Employee Master'!$B53="","",MIN('Salary Structure'!$H53,$H53*IF($C53="Old",'Tax Rates'!$C$38,'Tax Rates'!$C$37)))</f>
        <v/>
      </c>
      <c r="Y53" s="35">
        <f>IF('Employee Master'!$B53="","",$T53+$U53+$V53+$W53+$X53)</f>
        <v/>
      </c>
      <c r="Z53" s="38">
        <f>IF('Employee Master'!$B53="","",ROUND(MAX(0,$S53-$Y53)/10,0)*10)</f>
        <v/>
      </c>
      <c r="AA53" s="35">
        <f>IF('Employee Master'!$B53="","",ROUND(IF($C53="Old",MAX(0,$Z53-IFERROR(INDEX('Tax Rates'!$C$16:$C$18,MATCH($D53,'Tax Rates'!$B$16:$B$18,0)),'Tax Rates'!$C$16))*'Tax Rates'!$C$22+MAX(0,$Z53-'Tax Rates'!$C$20)*('Tax Rates'!$C$23-'Tax Rates'!$C$22)+MAX(0,$Z53-'Tax Rates'!$C$21)*('Tax Rates'!$C$24-'Tax Rates'!$C$23),SUMPRODUCT(('Tax Rates'!$B$6:$B$12&lt;$Z53)*($Z53-'Tax Rates'!$B$6:$B$12)*'Tax Rates'!$E$6:$E$12)),2))</f>
        <v/>
      </c>
      <c r="AB53" s="35">
        <f>IF('Employee Master'!$B53="","",IF($C53="Old",IF($Z53&lt;='Tax Rates'!$C$31,MIN($AA53,'Tax Rates'!$C$32),0),IF($Z53&lt;='Tax Rates'!$C$29,MIN($AA53,'Tax Rates'!$C$30),MAX(0,$AA53-MAX(0,$Z53-'Tax Rates'!$C$29)))))</f>
        <v/>
      </c>
      <c r="AC53" s="35">
        <f>IF('Employee Master'!$B53="","",$AA53-$AB53)</f>
        <v/>
      </c>
      <c r="AD53" s="35">
        <f>IF('Employee Master'!$B53="","",IFERROR(LOOKUP($Z53-1,'Tax Rates'!$B$43:$B$47,'Tax Rates'!$B$43:$B$47),0))</f>
        <v/>
      </c>
      <c r="AE53" s="35">
        <f>IF('Employee Master'!$B53="","",IF($C53="Old",MAX(0,$AD53-IFERROR(INDEX('Tax Rates'!$C$16:$C$18,MATCH($D53,'Tax Rates'!$B$16:$B$18,0)),'Tax Rates'!$C$16))*'Tax Rates'!$C$22+MAX(0,$AD53-'Tax Rates'!$C$20)*('Tax Rates'!$C$23-'Tax Rates'!$C$22)+MAX(0,$AD53-'Tax Rates'!$C$21)*('Tax Rates'!$C$24-'Tax Rates'!$C$23),SUMPRODUCT(('Tax Rates'!$B$6:$B$12&lt;$AD53)*($AD53-'Tax Rates'!$B$6:$B$12)*'Tax Rates'!$E$6:$E$12)))</f>
        <v/>
      </c>
      <c r="AF53" s="35">
        <f>IF('Employee Master'!$B53="","",IF($C53="Old",IF($AD53&lt;='Tax Rates'!$C$31,MIN($AE53,'Tax Rates'!$C$32),0),IF($AD53&lt;='Tax Rates'!$C$29,MIN($AE53,'Tax Rates'!$C$30),MAX(0,$AE53-MAX(0,$AD53-'Tax Rates'!$C$29)))))</f>
        <v/>
      </c>
      <c r="AG53" s="35">
        <f>IF('Employee Master'!$B53="","",$AE53-$AF53)</f>
        <v/>
      </c>
      <c r="AH53" s="40">
        <f>IF('Employee Master'!$B53="","",IFERROR(LOOKUP($AD53-1,'Tax Rates'!$B$43:$B$47,IF($C53="Old",'Tax Rates'!$D$43:$D$47,'Tax Rates'!$C$43:$C$47)),0))</f>
        <v/>
      </c>
      <c r="AI53" s="35">
        <f>IF('Employee Master'!$B53="","",$AG53*(1+$AH53))</f>
        <v/>
      </c>
      <c r="AJ53" s="40">
        <f>IF('Employee Master'!$B53="","",IFERROR(LOOKUP($Z53-1,'Tax Rates'!$B$43:$B$47,IF($C53="Old",'Tax Rates'!$D$43:$D$47,'Tax Rates'!$C$43:$C$47)),0))</f>
        <v/>
      </c>
      <c r="AK53" s="35">
        <f>IF('Employee Master'!$B53="","",$AC53*$AJ53)</f>
        <v/>
      </c>
      <c r="AL53" s="35">
        <f>IF('Employee Master'!$B53="","",IF($AJ53=0,0,MAX(0,($AC53+$AK53)-($AI53+($Z53-$AD53)))))</f>
        <v/>
      </c>
      <c r="AM53" s="35">
        <f>IF('Employee Master'!$B53="","",$AC53+$AK53-$AL53)</f>
        <v/>
      </c>
      <c r="AN53" s="35">
        <f>IF('Employee Master'!$B53="","",$AM53*'Tax Rates'!$C$33)</f>
        <v/>
      </c>
      <c r="AO53" s="35">
        <f>IF('Employee Master'!$B53="","",ROUND($AM53+$AN53,0))</f>
        <v/>
      </c>
      <c r="AP53" s="34">
        <f>IF('Employee Master'!$B53="","",IF(LEN(TRIM('Employee Master'!$D53))&lt;&gt;10,"No",IF(ISNUMBER(VALUE(MID(TRIM('Employee Master'!$D53),6,4))),"Yes","No")))</f>
        <v/>
      </c>
      <c r="AQ53" s="35">
        <f>IF('Employee Master'!$B53="","",IF($AP53="Yes",0,ROUND($Z53*0.2,0)))</f>
        <v/>
      </c>
      <c r="AR53" s="38">
        <f>IF('Employee Master'!$B53="","",MAX($AO53,$AQ53))</f>
        <v/>
      </c>
      <c r="AS53" s="35">
        <f>IF('Employee Master'!$B53="","",N('Employee Master'!$AF53))</f>
        <v/>
      </c>
      <c r="AT53" s="35">
        <f>IF('Employee Master'!$B53="","",N('Employee Master'!$AD53))</f>
        <v/>
      </c>
      <c r="AU53" s="35">
        <f>IF('Employee Master'!$B53="","",N('Employee Master'!$AE53))</f>
        <v/>
      </c>
      <c r="AV53" s="35">
        <f>IF('Employee Master'!$B53="","",MAX(0,$AR53-$AS53-$AT53-$AU53))</f>
        <v/>
      </c>
      <c r="AW53" s="41">
        <f>IF('Employee Master'!$B53="","",IF(N('Employee Master'!$AG53)=0,12,N('Employee Master'!$AG53)))</f>
        <v/>
      </c>
      <c r="AX53" s="38">
        <f>IF('Employee Master'!$B53="","",ROUND($AV53/$AW53,0))</f>
        <v/>
      </c>
    </row>
    <row r="54">
      <c r="A54" s="31">
        <f>IF('Employee Master'!$B54="","",'Employee Master'!$B54)</f>
        <v/>
      </c>
      <c r="B54" s="31">
        <f>IF('Employee Master'!$B54="","",'Employee Master'!$C54)</f>
        <v/>
      </c>
      <c r="C54" s="31">
        <f>IF('Employee Master'!$B54="","",IF('Employee Master'!$I54="","New",'Employee Master'!$I54))</f>
        <v/>
      </c>
      <c r="D54" s="31">
        <f>IF('Employee Master'!$B54="","",IF('Employee Master'!$J54="","Below 60",'Employee Master'!$J54))</f>
        <v/>
      </c>
      <c r="E54" s="32">
        <f>IF('Employee Master'!$B54="","",'Salary Structure'!$N54)</f>
        <v/>
      </c>
      <c r="F54" s="32">
        <f>IF('Employee Master'!$B54="","",'Salary Structure'!$U54)</f>
        <v/>
      </c>
      <c r="G54" s="32">
        <f>IF('Employee Master'!$B54="","",$E54+$F54)</f>
        <v/>
      </c>
      <c r="H54" s="32">
        <f>IF('Employee Master'!$B54="","",'Salary Structure'!$D54)</f>
        <v/>
      </c>
      <c r="I54" s="32">
        <f>IF('Employee Master'!$B54="","",'Salary Structure'!$E54)</f>
        <v/>
      </c>
      <c r="J54" s="32">
        <f>IF('Employee Master'!$B54="","",N('Employee Master'!$Q54)*12)</f>
        <v/>
      </c>
      <c r="K54" s="32">
        <f>IF('Employee Master'!$B54="","",IF(AND($C54="Old",$J54&gt;0,$I54&gt;0),MAX(0,MIN($I54,$J54-0.1*$H54,IF('Employee Master'!$P54="Yes",0.5,0.4)*$H54)),0))</f>
        <v/>
      </c>
      <c r="L54" s="32">
        <f>IF('Employee Master'!$B54="","",IF($C54="Old",N('Employee Master'!$V54),0))</f>
        <v/>
      </c>
      <c r="M54" s="32">
        <f>IF('Employee Master'!$B54="","",IF($C54="Old",'Tax Rates'!$C$28,'Tax Rates'!$C$27))</f>
        <v/>
      </c>
      <c r="N54" s="32">
        <f>IF('Employee Master'!$B54="","",IF($C54="Old",'Salary Structure'!$T54,0))</f>
        <v/>
      </c>
      <c r="O54" s="32">
        <f>IF('Employee Master'!$B54="","",$G54-$K54-$L54-$M54-$N54)</f>
        <v/>
      </c>
      <c r="P54" s="32">
        <f>IF('Employee Master'!$B54="","",N('Employee Master'!$AC54))</f>
        <v/>
      </c>
      <c r="Q54" s="32">
        <f>IF('Employee Master'!$B54="","",N('Employee Master'!$W54))</f>
        <v/>
      </c>
      <c r="R54" s="32">
        <f>IF('Employee Master'!$B54="","",IF($C54="Old",MIN(N('Employee Master'!$X54),'Tax Rates'!$C$36),0))</f>
        <v/>
      </c>
      <c r="S54" s="32">
        <f>IF('Employee Master'!$B54="","",MAX(0,$O54+$P54+$Q54-$R54))</f>
        <v/>
      </c>
      <c r="T54" s="32">
        <f>IF('Employee Master'!$B54="","",IF($C54="Old",MIN(N('Employee Master'!$Y54),'Tax Rates'!$C$34),0))</f>
        <v/>
      </c>
      <c r="U54" s="32">
        <f>IF('Employee Master'!$B54="","",IF($C54="Old",MIN(N('Employee Master'!$Z54),'Tax Rates'!$C$35),0))</f>
        <v/>
      </c>
      <c r="V54" s="32">
        <f>IF('Employee Master'!$B54="","",IF($C54="Old",N('Employee Master'!$AA54),0))</f>
        <v/>
      </c>
      <c r="W54" s="32">
        <f>IF('Employee Master'!$B54="","",IF($C54="Old",N('Employee Master'!$AB54),0))</f>
        <v/>
      </c>
      <c r="X54" s="32">
        <f>IF('Employee Master'!$B54="","",MIN('Salary Structure'!$H54,$H54*IF($C54="Old",'Tax Rates'!$C$38,'Tax Rates'!$C$37)))</f>
        <v/>
      </c>
      <c r="Y54" s="32">
        <f>IF('Employee Master'!$B54="","",$T54+$U54+$V54+$W54+$X54)</f>
        <v/>
      </c>
      <c r="Z54" s="38">
        <f>IF('Employee Master'!$B54="","",ROUND(MAX(0,$S54-$Y54)/10,0)*10)</f>
        <v/>
      </c>
      <c r="AA54" s="32">
        <f>IF('Employee Master'!$B54="","",ROUND(IF($C54="Old",MAX(0,$Z54-IFERROR(INDEX('Tax Rates'!$C$16:$C$18,MATCH($D54,'Tax Rates'!$B$16:$B$18,0)),'Tax Rates'!$C$16))*'Tax Rates'!$C$22+MAX(0,$Z54-'Tax Rates'!$C$20)*('Tax Rates'!$C$23-'Tax Rates'!$C$22)+MAX(0,$Z54-'Tax Rates'!$C$21)*('Tax Rates'!$C$24-'Tax Rates'!$C$23),SUMPRODUCT(('Tax Rates'!$B$6:$B$12&lt;$Z54)*($Z54-'Tax Rates'!$B$6:$B$12)*'Tax Rates'!$E$6:$E$12)),2))</f>
        <v/>
      </c>
      <c r="AB54" s="32">
        <f>IF('Employee Master'!$B54="","",IF($C54="Old",IF($Z54&lt;='Tax Rates'!$C$31,MIN($AA54,'Tax Rates'!$C$32),0),IF($Z54&lt;='Tax Rates'!$C$29,MIN($AA54,'Tax Rates'!$C$30),MAX(0,$AA54-MAX(0,$Z54-'Tax Rates'!$C$29)))))</f>
        <v/>
      </c>
      <c r="AC54" s="32">
        <f>IF('Employee Master'!$B54="","",$AA54-$AB54)</f>
        <v/>
      </c>
      <c r="AD54" s="32">
        <f>IF('Employee Master'!$B54="","",IFERROR(LOOKUP($Z54-1,'Tax Rates'!$B$43:$B$47,'Tax Rates'!$B$43:$B$47),0))</f>
        <v/>
      </c>
      <c r="AE54" s="32">
        <f>IF('Employee Master'!$B54="","",IF($C54="Old",MAX(0,$AD54-IFERROR(INDEX('Tax Rates'!$C$16:$C$18,MATCH($D54,'Tax Rates'!$B$16:$B$18,0)),'Tax Rates'!$C$16))*'Tax Rates'!$C$22+MAX(0,$AD54-'Tax Rates'!$C$20)*('Tax Rates'!$C$23-'Tax Rates'!$C$22)+MAX(0,$AD54-'Tax Rates'!$C$21)*('Tax Rates'!$C$24-'Tax Rates'!$C$23),SUMPRODUCT(('Tax Rates'!$B$6:$B$12&lt;$AD54)*($AD54-'Tax Rates'!$B$6:$B$12)*'Tax Rates'!$E$6:$E$12)))</f>
        <v/>
      </c>
      <c r="AF54" s="32">
        <f>IF('Employee Master'!$B54="","",IF($C54="Old",IF($AD54&lt;='Tax Rates'!$C$31,MIN($AE54,'Tax Rates'!$C$32),0),IF($AD54&lt;='Tax Rates'!$C$29,MIN($AE54,'Tax Rates'!$C$30),MAX(0,$AE54-MAX(0,$AD54-'Tax Rates'!$C$29)))))</f>
        <v/>
      </c>
      <c r="AG54" s="32">
        <f>IF('Employee Master'!$B54="","",$AE54-$AF54)</f>
        <v/>
      </c>
      <c r="AH54" s="16">
        <f>IF('Employee Master'!$B54="","",IFERROR(LOOKUP($AD54-1,'Tax Rates'!$B$43:$B$47,IF($C54="Old",'Tax Rates'!$D$43:$D$47,'Tax Rates'!$C$43:$C$47)),0))</f>
        <v/>
      </c>
      <c r="AI54" s="32">
        <f>IF('Employee Master'!$B54="","",$AG54*(1+$AH54))</f>
        <v/>
      </c>
      <c r="AJ54" s="16">
        <f>IF('Employee Master'!$B54="","",IFERROR(LOOKUP($Z54-1,'Tax Rates'!$B$43:$B$47,IF($C54="Old",'Tax Rates'!$D$43:$D$47,'Tax Rates'!$C$43:$C$47)),0))</f>
        <v/>
      </c>
      <c r="AK54" s="32">
        <f>IF('Employee Master'!$B54="","",$AC54*$AJ54)</f>
        <v/>
      </c>
      <c r="AL54" s="32">
        <f>IF('Employee Master'!$B54="","",IF($AJ54=0,0,MAX(0,($AC54+$AK54)-($AI54+($Z54-$AD54)))))</f>
        <v/>
      </c>
      <c r="AM54" s="32">
        <f>IF('Employee Master'!$B54="","",$AC54+$AK54-$AL54)</f>
        <v/>
      </c>
      <c r="AN54" s="32">
        <f>IF('Employee Master'!$B54="","",$AM54*'Tax Rates'!$C$33)</f>
        <v/>
      </c>
      <c r="AO54" s="32">
        <f>IF('Employee Master'!$B54="","",ROUND($AM54+$AN54,0))</f>
        <v/>
      </c>
      <c r="AP54" s="31">
        <f>IF('Employee Master'!$B54="","",IF(LEN(TRIM('Employee Master'!$D54))&lt;&gt;10,"No",IF(ISNUMBER(VALUE(MID(TRIM('Employee Master'!$D54),6,4))),"Yes","No")))</f>
        <v/>
      </c>
      <c r="AQ54" s="32">
        <f>IF('Employee Master'!$B54="","",IF($AP54="Yes",0,ROUND($Z54*0.2,0)))</f>
        <v/>
      </c>
      <c r="AR54" s="38">
        <f>IF('Employee Master'!$B54="","",MAX($AO54,$AQ54))</f>
        <v/>
      </c>
      <c r="AS54" s="32">
        <f>IF('Employee Master'!$B54="","",N('Employee Master'!$AF54))</f>
        <v/>
      </c>
      <c r="AT54" s="32">
        <f>IF('Employee Master'!$B54="","",N('Employee Master'!$AD54))</f>
        <v/>
      </c>
      <c r="AU54" s="32">
        <f>IF('Employee Master'!$B54="","",N('Employee Master'!$AE54))</f>
        <v/>
      </c>
      <c r="AV54" s="32">
        <f>IF('Employee Master'!$B54="","",MAX(0,$AR54-$AS54-$AT54-$AU54))</f>
        <v/>
      </c>
      <c r="AW54" s="39">
        <f>IF('Employee Master'!$B54="","",IF(N('Employee Master'!$AG54)=0,12,N('Employee Master'!$AG54)))</f>
        <v/>
      </c>
      <c r="AX54" s="38">
        <f>IF('Employee Master'!$B54="","",ROUND($AV54/$AW54,0))</f>
        <v/>
      </c>
    </row>
    <row r="55">
      <c r="A55" s="34">
        <f>IF('Employee Master'!$B55="","",'Employee Master'!$B55)</f>
        <v/>
      </c>
      <c r="B55" s="34">
        <f>IF('Employee Master'!$B55="","",'Employee Master'!$C55)</f>
        <v/>
      </c>
      <c r="C55" s="34">
        <f>IF('Employee Master'!$B55="","",IF('Employee Master'!$I55="","New",'Employee Master'!$I55))</f>
        <v/>
      </c>
      <c r="D55" s="34">
        <f>IF('Employee Master'!$B55="","",IF('Employee Master'!$J55="","Below 60",'Employee Master'!$J55))</f>
        <v/>
      </c>
      <c r="E55" s="35">
        <f>IF('Employee Master'!$B55="","",'Salary Structure'!$N55)</f>
        <v/>
      </c>
      <c r="F55" s="35">
        <f>IF('Employee Master'!$B55="","",'Salary Structure'!$U55)</f>
        <v/>
      </c>
      <c r="G55" s="35">
        <f>IF('Employee Master'!$B55="","",$E55+$F55)</f>
        <v/>
      </c>
      <c r="H55" s="35">
        <f>IF('Employee Master'!$B55="","",'Salary Structure'!$D55)</f>
        <v/>
      </c>
      <c r="I55" s="35">
        <f>IF('Employee Master'!$B55="","",'Salary Structure'!$E55)</f>
        <v/>
      </c>
      <c r="J55" s="35">
        <f>IF('Employee Master'!$B55="","",N('Employee Master'!$Q55)*12)</f>
        <v/>
      </c>
      <c r="K55" s="35">
        <f>IF('Employee Master'!$B55="","",IF(AND($C55="Old",$J55&gt;0,$I55&gt;0),MAX(0,MIN($I55,$J55-0.1*$H55,IF('Employee Master'!$P55="Yes",0.5,0.4)*$H55)),0))</f>
        <v/>
      </c>
      <c r="L55" s="35">
        <f>IF('Employee Master'!$B55="","",IF($C55="Old",N('Employee Master'!$V55),0))</f>
        <v/>
      </c>
      <c r="M55" s="35">
        <f>IF('Employee Master'!$B55="","",IF($C55="Old",'Tax Rates'!$C$28,'Tax Rates'!$C$27))</f>
        <v/>
      </c>
      <c r="N55" s="35">
        <f>IF('Employee Master'!$B55="","",IF($C55="Old",'Salary Structure'!$T55,0))</f>
        <v/>
      </c>
      <c r="O55" s="35">
        <f>IF('Employee Master'!$B55="","",$G55-$K55-$L55-$M55-$N55)</f>
        <v/>
      </c>
      <c r="P55" s="35">
        <f>IF('Employee Master'!$B55="","",N('Employee Master'!$AC55))</f>
        <v/>
      </c>
      <c r="Q55" s="35">
        <f>IF('Employee Master'!$B55="","",N('Employee Master'!$W55))</f>
        <v/>
      </c>
      <c r="R55" s="35">
        <f>IF('Employee Master'!$B55="","",IF($C55="Old",MIN(N('Employee Master'!$X55),'Tax Rates'!$C$36),0))</f>
        <v/>
      </c>
      <c r="S55" s="35">
        <f>IF('Employee Master'!$B55="","",MAX(0,$O55+$P55+$Q55-$R55))</f>
        <v/>
      </c>
      <c r="T55" s="35">
        <f>IF('Employee Master'!$B55="","",IF($C55="Old",MIN(N('Employee Master'!$Y55),'Tax Rates'!$C$34),0))</f>
        <v/>
      </c>
      <c r="U55" s="35">
        <f>IF('Employee Master'!$B55="","",IF($C55="Old",MIN(N('Employee Master'!$Z55),'Tax Rates'!$C$35),0))</f>
        <v/>
      </c>
      <c r="V55" s="35">
        <f>IF('Employee Master'!$B55="","",IF($C55="Old",N('Employee Master'!$AA55),0))</f>
        <v/>
      </c>
      <c r="W55" s="35">
        <f>IF('Employee Master'!$B55="","",IF($C55="Old",N('Employee Master'!$AB55),0))</f>
        <v/>
      </c>
      <c r="X55" s="35">
        <f>IF('Employee Master'!$B55="","",MIN('Salary Structure'!$H55,$H55*IF($C55="Old",'Tax Rates'!$C$38,'Tax Rates'!$C$37)))</f>
        <v/>
      </c>
      <c r="Y55" s="35">
        <f>IF('Employee Master'!$B55="","",$T55+$U55+$V55+$W55+$X55)</f>
        <v/>
      </c>
      <c r="Z55" s="38">
        <f>IF('Employee Master'!$B55="","",ROUND(MAX(0,$S55-$Y55)/10,0)*10)</f>
        <v/>
      </c>
      <c r="AA55" s="35">
        <f>IF('Employee Master'!$B55="","",ROUND(IF($C55="Old",MAX(0,$Z55-IFERROR(INDEX('Tax Rates'!$C$16:$C$18,MATCH($D55,'Tax Rates'!$B$16:$B$18,0)),'Tax Rates'!$C$16))*'Tax Rates'!$C$22+MAX(0,$Z55-'Tax Rates'!$C$20)*('Tax Rates'!$C$23-'Tax Rates'!$C$22)+MAX(0,$Z55-'Tax Rates'!$C$21)*('Tax Rates'!$C$24-'Tax Rates'!$C$23),SUMPRODUCT(('Tax Rates'!$B$6:$B$12&lt;$Z55)*($Z55-'Tax Rates'!$B$6:$B$12)*'Tax Rates'!$E$6:$E$12)),2))</f>
        <v/>
      </c>
      <c r="AB55" s="35">
        <f>IF('Employee Master'!$B55="","",IF($C55="Old",IF($Z55&lt;='Tax Rates'!$C$31,MIN($AA55,'Tax Rates'!$C$32),0),IF($Z55&lt;='Tax Rates'!$C$29,MIN($AA55,'Tax Rates'!$C$30),MAX(0,$AA55-MAX(0,$Z55-'Tax Rates'!$C$29)))))</f>
        <v/>
      </c>
      <c r="AC55" s="35">
        <f>IF('Employee Master'!$B55="","",$AA55-$AB55)</f>
        <v/>
      </c>
      <c r="AD55" s="35">
        <f>IF('Employee Master'!$B55="","",IFERROR(LOOKUP($Z55-1,'Tax Rates'!$B$43:$B$47,'Tax Rates'!$B$43:$B$47),0))</f>
        <v/>
      </c>
      <c r="AE55" s="35">
        <f>IF('Employee Master'!$B55="","",IF($C55="Old",MAX(0,$AD55-IFERROR(INDEX('Tax Rates'!$C$16:$C$18,MATCH($D55,'Tax Rates'!$B$16:$B$18,0)),'Tax Rates'!$C$16))*'Tax Rates'!$C$22+MAX(0,$AD55-'Tax Rates'!$C$20)*('Tax Rates'!$C$23-'Tax Rates'!$C$22)+MAX(0,$AD55-'Tax Rates'!$C$21)*('Tax Rates'!$C$24-'Tax Rates'!$C$23),SUMPRODUCT(('Tax Rates'!$B$6:$B$12&lt;$AD55)*($AD55-'Tax Rates'!$B$6:$B$12)*'Tax Rates'!$E$6:$E$12)))</f>
        <v/>
      </c>
      <c r="AF55" s="35">
        <f>IF('Employee Master'!$B55="","",IF($C55="Old",IF($AD55&lt;='Tax Rates'!$C$31,MIN($AE55,'Tax Rates'!$C$32),0),IF($AD55&lt;='Tax Rates'!$C$29,MIN($AE55,'Tax Rates'!$C$30),MAX(0,$AE55-MAX(0,$AD55-'Tax Rates'!$C$29)))))</f>
        <v/>
      </c>
      <c r="AG55" s="35">
        <f>IF('Employee Master'!$B55="","",$AE55-$AF55)</f>
        <v/>
      </c>
      <c r="AH55" s="40">
        <f>IF('Employee Master'!$B55="","",IFERROR(LOOKUP($AD55-1,'Tax Rates'!$B$43:$B$47,IF($C55="Old",'Tax Rates'!$D$43:$D$47,'Tax Rates'!$C$43:$C$47)),0))</f>
        <v/>
      </c>
      <c r="AI55" s="35">
        <f>IF('Employee Master'!$B55="","",$AG55*(1+$AH55))</f>
        <v/>
      </c>
      <c r="AJ55" s="40">
        <f>IF('Employee Master'!$B55="","",IFERROR(LOOKUP($Z55-1,'Tax Rates'!$B$43:$B$47,IF($C55="Old",'Tax Rates'!$D$43:$D$47,'Tax Rates'!$C$43:$C$47)),0))</f>
        <v/>
      </c>
      <c r="AK55" s="35">
        <f>IF('Employee Master'!$B55="","",$AC55*$AJ55)</f>
        <v/>
      </c>
      <c r="AL55" s="35">
        <f>IF('Employee Master'!$B55="","",IF($AJ55=0,0,MAX(0,($AC55+$AK55)-($AI55+($Z55-$AD55)))))</f>
        <v/>
      </c>
      <c r="AM55" s="35">
        <f>IF('Employee Master'!$B55="","",$AC55+$AK55-$AL55)</f>
        <v/>
      </c>
      <c r="AN55" s="35">
        <f>IF('Employee Master'!$B55="","",$AM55*'Tax Rates'!$C$33)</f>
        <v/>
      </c>
      <c r="AO55" s="35">
        <f>IF('Employee Master'!$B55="","",ROUND($AM55+$AN55,0))</f>
        <v/>
      </c>
      <c r="AP55" s="34">
        <f>IF('Employee Master'!$B55="","",IF(LEN(TRIM('Employee Master'!$D55))&lt;&gt;10,"No",IF(ISNUMBER(VALUE(MID(TRIM('Employee Master'!$D55),6,4))),"Yes","No")))</f>
        <v/>
      </c>
      <c r="AQ55" s="35">
        <f>IF('Employee Master'!$B55="","",IF($AP55="Yes",0,ROUND($Z55*0.2,0)))</f>
        <v/>
      </c>
      <c r="AR55" s="38">
        <f>IF('Employee Master'!$B55="","",MAX($AO55,$AQ55))</f>
        <v/>
      </c>
      <c r="AS55" s="35">
        <f>IF('Employee Master'!$B55="","",N('Employee Master'!$AF55))</f>
        <v/>
      </c>
      <c r="AT55" s="35">
        <f>IF('Employee Master'!$B55="","",N('Employee Master'!$AD55))</f>
        <v/>
      </c>
      <c r="AU55" s="35">
        <f>IF('Employee Master'!$B55="","",N('Employee Master'!$AE55))</f>
        <v/>
      </c>
      <c r="AV55" s="35">
        <f>IF('Employee Master'!$B55="","",MAX(0,$AR55-$AS55-$AT55-$AU55))</f>
        <v/>
      </c>
      <c r="AW55" s="41">
        <f>IF('Employee Master'!$B55="","",IF(N('Employee Master'!$AG55)=0,12,N('Employee Master'!$AG55)))</f>
        <v/>
      </c>
      <c r="AX55" s="38">
        <f>IF('Employee Master'!$B55="","",ROUND($AV55/$AW55,0))</f>
        <v/>
      </c>
    </row>
    <row r="56">
      <c r="A56" s="31">
        <f>IF('Employee Master'!$B56="","",'Employee Master'!$B56)</f>
        <v/>
      </c>
      <c r="B56" s="31">
        <f>IF('Employee Master'!$B56="","",'Employee Master'!$C56)</f>
        <v/>
      </c>
      <c r="C56" s="31">
        <f>IF('Employee Master'!$B56="","",IF('Employee Master'!$I56="","New",'Employee Master'!$I56))</f>
        <v/>
      </c>
      <c r="D56" s="31">
        <f>IF('Employee Master'!$B56="","",IF('Employee Master'!$J56="","Below 60",'Employee Master'!$J56))</f>
        <v/>
      </c>
      <c r="E56" s="32">
        <f>IF('Employee Master'!$B56="","",'Salary Structure'!$N56)</f>
        <v/>
      </c>
      <c r="F56" s="32">
        <f>IF('Employee Master'!$B56="","",'Salary Structure'!$U56)</f>
        <v/>
      </c>
      <c r="G56" s="32">
        <f>IF('Employee Master'!$B56="","",$E56+$F56)</f>
        <v/>
      </c>
      <c r="H56" s="32">
        <f>IF('Employee Master'!$B56="","",'Salary Structure'!$D56)</f>
        <v/>
      </c>
      <c r="I56" s="32">
        <f>IF('Employee Master'!$B56="","",'Salary Structure'!$E56)</f>
        <v/>
      </c>
      <c r="J56" s="32">
        <f>IF('Employee Master'!$B56="","",N('Employee Master'!$Q56)*12)</f>
        <v/>
      </c>
      <c r="K56" s="32">
        <f>IF('Employee Master'!$B56="","",IF(AND($C56="Old",$J56&gt;0,$I56&gt;0),MAX(0,MIN($I56,$J56-0.1*$H56,IF('Employee Master'!$P56="Yes",0.5,0.4)*$H56)),0))</f>
        <v/>
      </c>
      <c r="L56" s="32">
        <f>IF('Employee Master'!$B56="","",IF($C56="Old",N('Employee Master'!$V56),0))</f>
        <v/>
      </c>
      <c r="M56" s="32">
        <f>IF('Employee Master'!$B56="","",IF($C56="Old",'Tax Rates'!$C$28,'Tax Rates'!$C$27))</f>
        <v/>
      </c>
      <c r="N56" s="32">
        <f>IF('Employee Master'!$B56="","",IF($C56="Old",'Salary Structure'!$T56,0))</f>
        <v/>
      </c>
      <c r="O56" s="32">
        <f>IF('Employee Master'!$B56="","",$G56-$K56-$L56-$M56-$N56)</f>
        <v/>
      </c>
      <c r="P56" s="32">
        <f>IF('Employee Master'!$B56="","",N('Employee Master'!$AC56))</f>
        <v/>
      </c>
      <c r="Q56" s="32">
        <f>IF('Employee Master'!$B56="","",N('Employee Master'!$W56))</f>
        <v/>
      </c>
      <c r="R56" s="32">
        <f>IF('Employee Master'!$B56="","",IF($C56="Old",MIN(N('Employee Master'!$X56),'Tax Rates'!$C$36),0))</f>
        <v/>
      </c>
      <c r="S56" s="32">
        <f>IF('Employee Master'!$B56="","",MAX(0,$O56+$P56+$Q56-$R56))</f>
        <v/>
      </c>
      <c r="T56" s="32">
        <f>IF('Employee Master'!$B56="","",IF($C56="Old",MIN(N('Employee Master'!$Y56),'Tax Rates'!$C$34),0))</f>
        <v/>
      </c>
      <c r="U56" s="32">
        <f>IF('Employee Master'!$B56="","",IF($C56="Old",MIN(N('Employee Master'!$Z56),'Tax Rates'!$C$35),0))</f>
        <v/>
      </c>
      <c r="V56" s="32">
        <f>IF('Employee Master'!$B56="","",IF($C56="Old",N('Employee Master'!$AA56),0))</f>
        <v/>
      </c>
      <c r="W56" s="32">
        <f>IF('Employee Master'!$B56="","",IF($C56="Old",N('Employee Master'!$AB56),0))</f>
        <v/>
      </c>
      <c r="X56" s="32">
        <f>IF('Employee Master'!$B56="","",MIN('Salary Structure'!$H56,$H56*IF($C56="Old",'Tax Rates'!$C$38,'Tax Rates'!$C$37)))</f>
        <v/>
      </c>
      <c r="Y56" s="32">
        <f>IF('Employee Master'!$B56="","",$T56+$U56+$V56+$W56+$X56)</f>
        <v/>
      </c>
      <c r="Z56" s="38">
        <f>IF('Employee Master'!$B56="","",ROUND(MAX(0,$S56-$Y56)/10,0)*10)</f>
        <v/>
      </c>
      <c r="AA56" s="32">
        <f>IF('Employee Master'!$B56="","",ROUND(IF($C56="Old",MAX(0,$Z56-IFERROR(INDEX('Tax Rates'!$C$16:$C$18,MATCH($D56,'Tax Rates'!$B$16:$B$18,0)),'Tax Rates'!$C$16))*'Tax Rates'!$C$22+MAX(0,$Z56-'Tax Rates'!$C$20)*('Tax Rates'!$C$23-'Tax Rates'!$C$22)+MAX(0,$Z56-'Tax Rates'!$C$21)*('Tax Rates'!$C$24-'Tax Rates'!$C$23),SUMPRODUCT(('Tax Rates'!$B$6:$B$12&lt;$Z56)*($Z56-'Tax Rates'!$B$6:$B$12)*'Tax Rates'!$E$6:$E$12)),2))</f>
        <v/>
      </c>
      <c r="AB56" s="32">
        <f>IF('Employee Master'!$B56="","",IF($C56="Old",IF($Z56&lt;='Tax Rates'!$C$31,MIN($AA56,'Tax Rates'!$C$32),0),IF($Z56&lt;='Tax Rates'!$C$29,MIN($AA56,'Tax Rates'!$C$30),MAX(0,$AA56-MAX(0,$Z56-'Tax Rates'!$C$29)))))</f>
        <v/>
      </c>
      <c r="AC56" s="32">
        <f>IF('Employee Master'!$B56="","",$AA56-$AB56)</f>
        <v/>
      </c>
      <c r="AD56" s="32">
        <f>IF('Employee Master'!$B56="","",IFERROR(LOOKUP($Z56-1,'Tax Rates'!$B$43:$B$47,'Tax Rates'!$B$43:$B$47),0))</f>
        <v/>
      </c>
      <c r="AE56" s="32">
        <f>IF('Employee Master'!$B56="","",IF($C56="Old",MAX(0,$AD56-IFERROR(INDEX('Tax Rates'!$C$16:$C$18,MATCH($D56,'Tax Rates'!$B$16:$B$18,0)),'Tax Rates'!$C$16))*'Tax Rates'!$C$22+MAX(0,$AD56-'Tax Rates'!$C$20)*('Tax Rates'!$C$23-'Tax Rates'!$C$22)+MAX(0,$AD56-'Tax Rates'!$C$21)*('Tax Rates'!$C$24-'Tax Rates'!$C$23),SUMPRODUCT(('Tax Rates'!$B$6:$B$12&lt;$AD56)*($AD56-'Tax Rates'!$B$6:$B$12)*'Tax Rates'!$E$6:$E$12)))</f>
        <v/>
      </c>
      <c r="AF56" s="32">
        <f>IF('Employee Master'!$B56="","",IF($C56="Old",IF($AD56&lt;='Tax Rates'!$C$31,MIN($AE56,'Tax Rates'!$C$32),0),IF($AD56&lt;='Tax Rates'!$C$29,MIN($AE56,'Tax Rates'!$C$30),MAX(0,$AE56-MAX(0,$AD56-'Tax Rates'!$C$29)))))</f>
        <v/>
      </c>
      <c r="AG56" s="32">
        <f>IF('Employee Master'!$B56="","",$AE56-$AF56)</f>
        <v/>
      </c>
      <c r="AH56" s="16">
        <f>IF('Employee Master'!$B56="","",IFERROR(LOOKUP($AD56-1,'Tax Rates'!$B$43:$B$47,IF($C56="Old",'Tax Rates'!$D$43:$D$47,'Tax Rates'!$C$43:$C$47)),0))</f>
        <v/>
      </c>
      <c r="AI56" s="32">
        <f>IF('Employee Master'!$B56="","",$AG56*(1+$AH56))</f>
        <v/>
      </c>
      <c r="AJ56" s="16">
        <f>IF('Employee Master'!$B56="","",IFERROR(LOOKUP($Z56-1,'Tax Rates'!$B$43:$B$47,IF($C56="Old",'Tax Rates'!$D$43:$D$47,'Tax Rates'!$C$43:$C$47)),0))</f>
        <v/>
      </c>
      <c r="AK56" s="32">
        <f>IF('Employee Master'!$B56="","",$AC56*$AJ56)</f>
        <v/>
      </c>
      <c r="AL56" s="32">
        <f>IF('Employee Master'!$B56="","",IF($AJ56=0,0,MAX(0,($AC56+$AK56)-($AI56+($Z56-$AD56)))))</f>
        <v/>
      </c>
      <c r="AM56" s="32">
        <f>IF('Employee Master'!$B56="","",$AC56+$AK56-$AL56)</f>
        <v/>
      </c>
      <c r="AN56" s="32">
        <f>IF('Employee Master'!$B56="","",$AM56*'Tax Rates'!$C$33)</f>
        <v/>
      </c>
      <c r="AO56" s="32">
        <f>IF('Employee Master'!$B56="","",ROUND($AM56+$AN56,0))</f>
        <v/>
      </c>
      <c r="AP56" s="31">
        <f>IF('Employee Master'!$B56="","",IF(LEN(TRIM('Employee Master'!$D56))&lt;&gt;10,"No",IF(ISNUMBER(VALUE(MID(TRIM('Employee Master'!$D56),6,4))),"Yes","No")))</f>
        <v/>
      </c>
      <c r="AQ56" s="32">
        <f>IF('Employee Master'!$B56="","",IF($AP56="Yes",0,ROUND($Z56*0.2,0)))</f>
        <v/>
      </c>
      <c r="AR56" s="38">
        <f>IF('Employee Master'!$B56="","",MAX($AO56,$AQ56))</f>
        <v/>
      </c>
      <c r="AS56" s="32">
        <f>IF('Employee Master'!$B56="","",N('Employee Master'!$AF56))</f>
        <v/>
      </c>
      <c r="AT56" s="32">
        <f>IF('Employee Master'!$B56="","",N('Employee Master'!$AD56))</f>
        <v/>
      </c>
      <c r="AU56" s="32">
        <f>IF('Employee Master'!$B56="","",N('Employee Master'!$AE56))</f>
        <v/>
      </c>
      <c r="AV56" s="32">
        <f>IF('Employee Master'!$B56="","",MAX(0,$AR56-$AS56-$AT56-$AU56))</f>
        <v/>
      </c>
      <c r="AW56" s="39">
        <f>IF('Employee Master'!$B56="","",IF(N('Employee Master'!$AG56)=0,12,N('Employee Master'!$AG56)))</f>
        <v/>
      </c>
      <c r="AX56" s="38">
        <f>IF('Employee Master'!$B56="","",ROUND($AV56/$AW56,0))</f>
        <v/>
      </c>
    </row>
    <row r="57">
      <c r="A57" s="34">
        <f>IF('Employee Master'!$B57="","",'Employee Master'!$B57)</f>
        <v/>
      </c>
      <c r="B57" s="34">
        <f>IF('Employee Master'!$B57="","",'Employee Master'!$C57)</f>
        <v/>
      </c>
      <c r="C57" s="34">
        <f>IF('Employee Master'!$B57="","",IF('Employee Master'!$I57="","New",'Employee Master'!$I57))</f>
        <v/>
      </c>
      <c r="D57" s="34">
        <f>IF('Employee Master'!$B57="","",IF('Employee Master'!$J57="","Below 60",'Employee Master'!$J57))</f>
        <v/>
      </c>
      <c r="E57" s="35">
        <f>IF('Employee Master'!$B57="","",'Salary Structure'!$N57)</f>
        <v/>
      </c>
      <c r="F57" s="35">
        <f>IF('Employee Master'!$B57="","",'Salary Structure'!$U57)</f>
        <v/>
      </c>
      <c r="G57" s="35">
        <f>IF('Employee Master'!$B57="","",$E57+$F57)</f>
        <v/>
      </c>
      <c r="H57" s="35">
        <f>IF('Employee Master'!$B57="","",'Salary Structure'!$D57)</f>
        <v/>
      </c>
      <c r="I57" s="35">
        <f>IF('Employee Master'!$B57="","",'Salary Structure'!$E57)</f>
        <v/>
      </c>
      <c r="J57" s="35">
        <f>IF('Employee Master'!$B57="","",N('Employee Master'!$Q57)*12)</f>
        <v/>
      </c>
      <c r="K57" s="35">
        <f>IF('Employee Master'!$B57="","",IF(AND($C57="Old",$J57&gt;0,$I57&gt;0),MAX(0,MIN($I57,$J57-0.1*$H57,IF('Employee Master'!$P57="Yes",0.5,0.4)*$H57)),0))</f>
        <v/>
      </c>
      <c r="L57" s="35">
        <f>IF('Employee Master'!$B57="","",IF($C57="Old",N('Employee Master'!$V57),0))</f>
        <v/>
      </c>
      <c r="M57" s="35">
        <f>IF('Employee Master'!$B57="","",IF($C57="Old",'Tax Rates'!$C$28,'Tax Rates'!$C$27))</f>
        <v/>
      </c>
      <c r="N57" s="35">
        <f>IF('Employee Master'!$B57="","",IF($C57="Old",'Salary Structure'!$T57,0))</f>
        <v/>
      </c>
      <c r="O57" s="35">
        <f>IF('Employee Master'!$B57="","",$G57-$K57-$L57-$M57-$N57)</f>
        <v/>
      </c>
      <c r="P57" s="35">
        <f>IF('Employee Master'!$B57="","",N('Employee Master'!$AC57))</f>
        <v/>
      </c>
      <c r="Q57" s="35">
        <f>IF('Employee Master'!$B57="","",N('Employee Master'!$W57))</f>
        <v/>
      </c>
      <c r="R57" s="35">
        <f>IF('Employee Master'!$B57="","",IF($C57="Old",MIN(N('Employee Master'!$X57),'Tax Rates'!$C$36),0))</f>
        <v/>
      </c>
      <c r="S57" s="35">
        <f>IF('Employee Master'!$B57="","",MAX(0,$O57+$P57+$Q57-$R57))</f>
        <v/>
      </c>
      <c r="T57" s="35">
        <f>IF('Employee Master'!$B57="","",IF($C57="Old",MIN(N('Employee Master'!$Y57),'Tax Rates'!$C$34),0))</f>
        <v/>
      </c>
      <c r="U57" s="35">
        <f>IF('Employee Master'!$B57="","",IF($C57="Old",MIN(N('Employee Master'!$Z57),'Tax Rates'!$C$35),0))</f>
        <v/>
      </c>
      <c r="V57" s="35">
        <f>IF('Employee Master'!$B57="","",IF($C57="Old",N('Employee Master'!$AA57),0))</f>
        <v/>
      </c>
      <c r="W57" s="35">
        <f>IF('Employee Master'!$B57="","",IF($C57="Old",N('Employee Master'!$AB57),0))</f>
        <v/>
      </c>
      <c r="X57" s="35">
        <f>IF('Employee Master'!$B57="","",MIN('Salary Structure'!$H57,$H57*IF($C57="Old",'Tax Rates'!$C$38,'Tax Rates'!$C$37)))</f>
        <v/>
      </c>
      <c r="Y57" s="35">
        <f>IF('Employee Master'!$B57="","",$T57+$U57+$V57+$W57+$X57)</f>
        <v/>
      </c>
      <c r="Z57" s="38">
        <f>IF('Employee Master'!$B57="","",ROUND(MAX(0,$S57-$Y57)/10,0)*10)</f>
        <v/>
      </c>
      <c r="AA57" s="35">
        <f>IF('Employee Master'!$B57="","",ROUND(IF($C57="Old",MAX(0,$Z57-IFERROR(INDEX('Tax Rates'!$C$16:$C$18,MATCH($D57,'Tax Rates'!$B$16:$B$18,0)),'Tax Rates'!$C$16))*'Tax Rates'!$C$22+MAX(0,$Z57-'Tax Rates'!$C$20)*('Tax Rates'!$C$23-'Tax Rates'!$C$22)+MAX(0,$Z57-'Tax Rates'!$C$21)*('Tax Rates'!$C$24-'Tax Rates'!$C$23),SUMPRODUCT(('Tax Rates'!$B$6:$B$12&lt;$Z57)*($Z57-'Tax Rates'!$B$6:$B$12)*'Tax Rates'!$E$6:$E$12)),2))</f>
        <v/>
      </c>
      <c r="AB57" s="35">
        <f>IF('Employee Master'!$B57="","",IF($C57="Old",IF($Z57&lt;='Tax Rates'!$C$31,MIN($AA57,'Tax Rates'!$C$32),0),IF($Z57&lt;='Tax Rates'!$C$29,MIN($AA57,'Tax Rates'!$C$30),MAX(0,$AA57-MAX(0,$Z57-'Tax Rates'!$C$29)))))</f>
        <v/>
      </c>
      <c r="AC57" s="35">
        <f>IF('Employee Master'!$B57="","",$AA57-$AB57)</f>
        <v/>
      </c>
      <c r="AD57" s="35">
        <f>IF('Employee Master'!$B57="","",IFERROR(LOOKUP($Z57-1,'Tax Rates'!$B$43:$B$47,'Tax Rates'!$B$43:$B$47),0))</f>
        <v/>
      </c>
      <c r="AE57" s="35">
        <f>IF('Employee Master'!$B57="","",IF($C57="Old",MAX(0,$AD57-IFERROR(INDEX('Tax Rates'!$C$16:$C$18,MATCH($D57,'Tax Rates'!$B$16:$B$18,0)),'Tax Rates'!$C$16))*'Tax Rates'!$C$22+MAX(0,$AD57-'Tax Rates'!$C$20)*('Tax Rates'!$C$23-'Tax Rates'!$C$22)+MAX(0,$AD57-'Tax Rates'!$C$21)*('Tax Rates'!$C$24-'Tax Rates'!$C$23),SUMPRODUCT(('Tax Rates'!$B$6:$B$12&lt;$AD57)*($AD57-'Tax Rates'!$B$6:$B$12)*'Tax Rates'!$E$6:$E$12)))</f>
        <v/>
      </c>
      <c r="AF57" s="35">
        <f>IF('Employee Master'!$B57="","",IF($C57="Old",IF($AD57&lt;='Tax Rates'!$C$31,MIN($AE57,'Tax Rates'!$C$32),0),IF($AD57&lt;='Tax Rates'!$C$29,MIN($AE57,'Tax Rates'!$C$30),MAX(0,$AE57-MAX(0,$AD57-'Tax Rates'!$C$29)))))</f>
        <v/>
      </c>
      <c r="AG57" s="35">
        <f>IF('Employee Master'!$B57="","",$AE57-$AF57)</f>
        <v/>
      </c>
      <c r="AH57" s="40">
        <f>IF('Employee Master'!$B57="","",IFERROR(LOOKUP($AD57-1,'Tax Rates'!$B$43:$B$47,IF($C57="Old",'Tax Rates'!$D$43:$D$47,'Tax Rates'!$C$43:$C$47)),0))</f>
        <v/>
      </c>
      <c r="AI57" s="35">
        <f>IF('Employee Master'!$B57="","",$AG57*(1+$AH57))</f>
        <v/>
      </c>
      <c r="AJ57" s="40">
        <f>IF('Employee Master'!$B57="","",IFERROR(LOOKUP($Z57-1,'Tax Rates'!$B$43:$B$47,IF($C57="Old",'Tax Rates'!$D$43:$D$47,'Tax Rates'!$C$43:$C$47)),0))</f>
        <v/>
      </c>
      <c r="AK57" s="35">
        <f>IF('Employee Master'!$B57="","",$AC57*$AJ57)</f>
        <v/>
      </c>
      <c r="AL57" s="35">
        <f>IF('Employee Master'!$B57="","",IF($AJ57=0,0,MAX(0,($AC57+$AK57)-($AI57+($Z57-$AD57)))))</f>
        <v/>
      </c>
      <c r="AM57" s="35">
        <f>IF('Employee Master'!$B57="","",$AC57+$AK57-$AL57)</f>
        <v/>
      </c>
      <c r="AN57" s="35">
        <f>IF('Employee Master'!$B57="","",$AM57*'Tax Rates'!$C$33)</f>
        <v/>
      </c>
      <c r="AO57" s="35">
        <f>IF('Employee Master'!$B57="","",ROUND($AM57+$AN57,0))</f>
        <v/>
      </c>
      <c r="AP57" s="34">
        <f>IF('Employee Master'!$B57="","",IF(LEN(TRIM('Employee Master'!$D57))&lt;&gt;10,"No",IF(ISNUMBER(VALUE(MID(TRIM('Employee Master'!$D57),6,4))),"Yes","No")))</f>
        <v/>
      </c>
      <c r="AQ57" s="35">
        <f>IF('Employee Master'!$B57="","",IF($AP57="Yes",0,ROUND($Z57*0.2,0)))</f>
        <v/>
      </c>
      <c r="AR57" s="38">
        <f>IF('Employee Master'!$B57="","",MAX($AO57,$AQ57))</f>
        <v/>
      </c>
      <c r="AS57" s="35">
        <f>IF('Employee Master'!$B57="","",N('Employee Master'!$AF57))</f>
        <v/>
      </c>
      <c r="AT57" s="35">
        <f>IF('Employee Master'!$B57="","",N('Employee Master'!$AD57))</f>
        <v/>
      </c>
      <c r="AU57" s="35">
        <f>IF('Employee Master'!$B57="","",N('Employee Master'!$AE57))</f>
        <v/>
      </c>
      <c r="AV57" s="35">
        <f>IF('Employee Master'!$B57="","",MAX(0,$AR57-$AS57-$AT57-$AU57))</f>
        <v/>
      </c>
      <c r="AW57" s="41">
        <f>IF('Employee Master'!$B57="","",IF(N('Employee Master'!$AG57)=0,12,N('Employee Master'!$AG57)))</f>
        <v/>
      </c>
      <c r="AX57" s="38">
        <f>IF('Employee Master'!$B57="","",ROUND($AV57/$AW57,0))</f>
        <v/>
      </c>
    </row>
    <row r="58">
      <c r="A58" s="31">
        <f>IF('Employee Master'!$B58="","",'Employee Master'!$B58)</f>
        <v/>
      </c>
      <c r="B58" s="31">
        <f>IF('Employee Master'!$B58="","",'Employee Master'!$C58)</f>
        <v/>
      </c>
      <c r="C58" s="31">
        <f>IF('Employee Master'!$B58="","",IF('Employee Master'!$I58="","New",'Employee Master'!$I58))</f>
        <v/>
      </c>
      <c r="D58" s="31">
        <f>IF('Employee Master'!$B58="","",IF('Employee Master'!$J58="","Below 60",'Employee Master'!$J58))</f>
        <v/>
      </c>
      <c r="E58" s="32">
        <f>IF('Employee Master'!$B58="","",'Salary Structure'!$N58)</f>
        <v/>
      </c>
      <c r="F58" s="32">
        <f>IF('Employee Master'!$B58="","",'Salary Structure'!$U58)</f>
        <v/>
      </c>
      <c r="G58" s="32">
        <f>IF('Employee Master'!$B58="","",$E58+$F58)</f>
        <v/>
      </c>
      <c r="H58" s="32">
        <f>IF('Employee Master'!$B58="","",'Salary Structure'!$D58)</f>
        <v/>
      </c>
      <c r="I58" s="32">
        <f>IF('Employee Master'!$B58="","",'Salary Structure'!$E58)</f>
        <v/>
      </c>
      <c r="J58" s="32">
        <f>IF('Employee Master'!$B58="","",N('Employee Master'!$Q58)*12)</f>
        <v/>
      </c>
      <c r="K58" s="32">
        <f>IF('Employee Master'!$B58="","",IF(AND($C58="Old",$J58&gt;0,$I58&gt;0),MAX(0,MIN($I58,$J58-0.1*$H58,IF('Employee Master'!$P58="Yes",0.5,0.4)*$H58)),0))</f>
        <v/>
      </c>
      <c r="L58" s="32">
        <f>IF('Employee Master'!$B58="","",IF($C58="Old",N('Employee Master'!$V58),0))</f>
        <v/>
      </c>
      <c r="M58" s="32">
        <f>IF('Employee Master'!$B58="","",IF($C58="Old",'Tax Rates'!$C$28,'Tax Rates'!$C$27))</f>
        <v/>
      </c>
      <c r="N58" s="32">
        <f>IF('Employee Master'!$B58="","",IF($C58="Old",'Salary Structure'!$T58,0))</f>
        <v/>
      </c>
      <c r="O58" s="32">
        <f>IF('Employee Master'!$B58="","",$G58-$K58-$L58-$M58-$N58)</f>
        <v/>
      </c>
      <c r="P58" s="32">
        <f>IF('Employee Master'!$B58="","",N('Employee Master'!$AC58))</f>
        <v/>
      </c>
      <c r="Q58" s="32">
        <f>IF('Employee Master'!$B58="","",N('Employee Master'!$W58))</f>
        <v/>
      </c>
      <c r="R58" s="32">
        <f>IF('Employee Master'!$B58="","",IF($C58="Old",MIN(N('Employee Master'!$X58),'Tax Rates'!$C$36),0))</f>
        <v/>
      </c>
      <c r="S58" s="32">
        <f>IF('Employee Master'!$B58="","",MAX(0,$O58+$P58+$Q58-$R58))</f>
        <v/>
      </c>
      <c r="T58" s="32">
        <f>IF('Employee Master'!$B58="","",IF($C58="Old",MIN(N('Employee Master'!$Y58),'Tax Rates'!$C$34),0))</f>
        <v/>
      </c>
      <c r="U58" s="32">
        <f>IF('Employee Master'!$B58="","",IF($C58="Old",MIN(N('Employee Master'!$Z58),'Tax Rates'!$C$35),0))</f>
        <v/>
      </c>
      <c r="V58" s="32">
        <f>IF('Employee Master'!$B58="","",IF($C58="Old",N('Employee Master'!$AA58),0))</f>
        <v/>
      </c>
      <c r="W58" s="32">
        <f>IF('Employee Master'!$B58="","",IF($C58="Old",N('Employee Master'!$AB58),0))</f>
        <v/>
      </c>
      <c r="X58" s="32">
        <f>IF('Employee Master'!$B58="","",MIN('Salary Structure'!$H58,$H58*IF($C58="Old",'Tax Rates'!$C$38,'Tax Rates'!$C$37)))</f>
        <v/>
      </c>
      <c r="Y58" s="32">
        <f>IF('Employee Master'!$B58="","",$T58+$U58+$V58+$W58+$X58)</f>
        <v/>
      </c>
      <c r="Z58" s="38">
        <f>IF('Employee Master'!$B58="","",ROUND(MAX(0,$S58-$Y58)/10,0)*10)</f>
        <v/>
      </c>
      <c r="AA58" s="32">
        <f>IF('Employee Master'!$B58="","",ROUND(IF($C58="Old",MAX(0,$Z58-IFERROR(INDEX('Tax Rates'!$C$16:$C$18,MATCH($D58,'Tax Rates'!$B$16:$B$18,0)),'Tax Rates'!$C$16))*'Tax Rates'!$C$22+MAX(0,$Z58-'Tax Rates'!$C$20)*('Tax Rates'!$C$23-'Tax Rates'!$C$22)+MAX(0,$Z58-'Tax Rates'!$C$21)*('Tax Rates'!$C$24-'Tax Rates'!$C$23),SUMPRODUCT(('Tax Rates'!$B$6:$B$12&lt;$Z58)*($Z58-'Tax Rates'!$B$6:$B$12)*'Tax Rates'!$E$6:$E$12)),2))</f>
        <v/>
      </c>
      <c r="AB58" s="32">
        <f>IF('Employee Master'!$B58="","",IF($C58="Old",IF($Z58&lt;='Tax Rates'!$C$31,MIN($AA58,'Tax Rates'!$C$32),0),IF($Z58&lt;='Tax Rates'!$C$29,MIN($AA58,'Tax Rates'!$C$30),MAX(0,$AA58-MAX(0,$Z58-'Tax Rates'!$C$29)))))</f>
        <v/>
      </c>
      <c r="AC58" s="32">
        <f>IF('Employee Master'!$B58="","",$AA58-$AB58)</f>
        <v/>
      </c>
      <c r="AD58" s="32">
        <f>IF('Employee Master'!$B58="","",IFERROR(LOOKUP($Z58-1,'Tax Rates'!$B$43:$B$47,'Tax Rates'!$B$43:$B$47),0))</f>
        <v/>
      </c>
      <c r="AE58" s="32">
        <f>IF('Employee Master'!$B58="","",IF($C58="Old",MAX(0,$AD58-IFERROR(INDEX('Tax Rates'!$C$16:$C$18,MATCH($D58,'Tax Rates'!$B$16:$B$18,0)),'Tax Rates'!$C$16))*'Tax Rates'!$C$22+MAX(0,$AD58-'Tax Rates'!$C$20)*('Tax Rates'!$C$23-'Tax Rates'!$C$22)+MAX(0,$AD58-'Tax Rates'!$C$21)*('Tax Rates'!$C$24-'Tax Rates'!$C$23),SUMPRODUCT(('Tax Rates'!$B$6:$B$12&lt;$AD58)*($AD58-'Tax Rates'!$B$6:$B$12)*'Tax Rates'!$E$6:$E$12)))</f>
        <v/>
      </c>
      <c r="AF58" s="32">
        <f>IF('Employee Master'!$B58="","",IF($C58="Old",IF($AD58&lt;='Tax Rates'!$C$31,MIN($AE58,'Tax Rates'!$C$32),0),IF($AD58&lt;='Tax Rates'!$C$29,MIN($AE58,'Tax Rates'!$C$30),MAX(0,$AE58-MAX(0,$AD58-'Tax Rates'!$C$29)))))</f>
        <v/>
      </c>
      <c r="AG58" s="32">
        <f>IF('Employee Master'!$B58="","",$AE58-$AF58)</f>
        <v/>
      </c>
      <c r="AH58" s="16">
        <f>IF('Employee Master'!$B58="","",IFERROR(LOOKUP($AD58-1,'Tax Rates'!$B$43:$B$47,IF($C58="Old",'Tax Rates'!$D$43:$D$47,'Tax Rates'!$C$43:$C$47)),0))</f>
        <v/>
      </c>
      <c r="AI58" s="32">
        <f>IF('Employee Master'!$B58="","",$AG58*(1+$AH58))</f>
        <v/>
      </c>
      <c r="AJ58" s="16">
        <f>IF('Employee Master'!$B58="","",IFERROR(LOOKUP($Z58-1,'Tax Rates'!$B$43:$B$47,IF($C58="Old",'Tax Rates'!$D$43:$D$47,'Tax Rates'!$C$43:$C$47)),0))</f>
        <v/>
      </c>
      <c r="AK58" s="32">
        <f>IF('Employee Master'!$B58="","",$AC58*$AJ58)</f>
        <v/>
      </c>
      <c r="AL58" s="32">
        <f>IF('Employee Master'!$B58="","",IF($AJ58=0,0,MAX(0,($AC58+$AK58)-($AI58+($Z58-$AD58)))))</f>
        <v/>
      </c>
      <c r="AM58" s="32">
        <f>IF('Employee Master'!$B58="","",$AC58+$AK58-$AL58)</f>
        <v/>
      </c>
      <c r="AN58" s="32">
        <f>IF('Employee Master'!$B58="","",$AM58*'Tax Rates'!$C$33)</f>
        <v/>
      </c>
      <c r="AO58" s="32">
        <f>IF('Employee Master'!$B58="","",ROUND($AM58+$AN58,0))</f>
        <v/>
      </c>
      <c r="AP58" s="31">
        <f>IF('Employee Master'!$B58="","",IF(LEN(TRIM('Employee Master'!$D58))&lt;&gt;10,"No",IF(ISNUMBER(VALUE(MID(TRIM('Employee Master'!$D58),6,4))),"Yes","No")))</f>
        <v/>
      </c>
      <c r="AQ58" s="32">
        <f>IF('Employee Master'!$B58="","",IF($AP58="Yes",0,ROUND($Z58*0.2,0)))</f>
        <v/>
      </c>
      <c r="AR58" s="38">
        <f>IF('Employee Master'!$B58="","",MAX($AO58,$AQ58))</f>
        <v/>
      </c>
      <c r="AS58" s="32">
        <f>IF('Employee Master'!$B58="","",N('Employee Master'!$AF58))</f>
        <v/>
      </c>
      <c r="AT58" s="32">
        <f>IF('Employee Master'!$B58="","",N('Employee Master'!$AD58))</f>
        <v/>
      </c>
      <c r="AU58" s="32">
        <f>IF('Employee Master'!$B58="","",N('Employee Master'!$AE58))</f>
        <v/>
      </c>
      <c r="AV58" s="32">
        <f>IF('Employee Master'!$B58="","",MAX(0,$AR58-$AS58-$AT58-$AU58))</f>
        <v/>
      </c>
      <c r="AW58" s="39">
        <f>IF('Employee Master'!$B58="","",IF(N('Employee Master'!$AG58)=0,12,N('Employee Master'!$AG58)))</f>
        <v/>
      </c>
      <c r="AX58" s="38">
        <f>IF('Employee Master'!$B58="","",ROUND($AV58/$AW58,0))</f>
        <v/>
      </c>
    </row>
    <row r="59">
      <c r="A59" s="34">
        <f>IF('Employee Master'!$B59="","",'Employee Master'!$B59)</f>
        <v/>
      </c>
      <c r="B59" s="34">
        <f>IF('Employee Master'!$B59="","",'Employee Master'!$C59)</f>
        <v/>
      </c>
      <c r="C59" s="34">
        <f>IF('Employee Master'!$B59="","",IF('Employee Master'!$I59="","New",'Employee Master'!$I59))</f>
        <v/>
      </c>
      <c r="D59" s="34">
        <f>IF('Employee Master'!$B59="","",IF('Employee Master'!$J59="","Below 60",'Employee Master'!$J59))</f>
        <v/>
      </c>
      <c r="E59" s="35">
        <f>IF('Employee Master'!$B59="","",'Salary Structure'!$N59)</f>
        <v/>
      </c>
      <c r="F59" s="35">
        <f>IF('Employee Master'!$B59="","",'Salary Structure'!$U59)</f>
        <v/>
      </c>
      <c r="G59" s="35">
        <f>IF('Employee Master'!$B59="","",$E59+$F59)</f>
        <v/>
      </c>
      <c r="H59" s="35">
        <f>IF('Employee Master'!$B59="","",'Salary Structure'!$D59)</f>
        <v/>
      </c>
      <c r="I59" s="35">
        <f>IF('Employee Master'!$B59="","",'Salary Structure'!$E59)</f>
        <v/>
      </c>
      <c r="J59" s="35">
        <f>IF('Employee Master'!$B59="","",N('Employee Master'!$Q59)*12)</f>
        <v/>
      </c>
      <c r="K59" s="35">
        <f>IF('Employee Master'!$B59="","",IF(AND($C59="Old",$J59&gt;0,$I59&gt;0),MAX(0,MIN($I59,$J59-0.1*$H59,IF('Employee Master'!$P59="Yes",0.5,0.4)*$H59)),0))</f>
        <v/>
      </c>
      <c r="L59" s="35">
        <f>IF('Employee Master'!$B59="","",IF($C59="Old",N('Employee Master'!$V59),0))</f>
        <v/>
      </c>
      <c r="M59" s="35">
        <f>IF('Employee Master'!$B59="","",IF($C59="Old",'Tax Rates'!$C$28,'Tax Rates'!$C$27))</f>
        <v/>
      </c>
      <c r="N59" s="35">
        <f>IF('Employee Master'!$B59="","",IF($C59="Old",'Salary Structure'!$T59,0))</f>
        <v/>
      </c>
      <c r="O59" s="35">
        <f>IF('Employee Master'!$B59="","",$G59-$K59-$L59-$M59-$N59)</f>
        <v/>
      </c>
      <c r="P59" s="35">
        <f>IF('Employee Master'!$B59="","",N('Employee Master'!$AC59))</f>
        <v/>
      </c>
      <c r="Q59" s="35">
        <f>IF('Employee Master'!$B59="","",N('Employee Master'!$W59))</f>
        <v/>
      </c>
      <c r="R59" s="35">
        <f>IF('Employee Master'!$B59="","",IF($C59="Old",MIN(N('Employee Master'!$X59),'Tax Rates'!$C$36),0))</f>
        <v/>
      </c>
      <c r="S59" s="35">
        <f>IF('Employee Master'!$B59="","",MAX(0,$O59+$P59+$Q59-$R59))</f>
        <v/>
      </c>
      <c r="T59" s="35">
        <f>IF('Employee Master'!$B59="","",IF($C59="Old",MIN(N('Employee Master'!$Y59),'Tax Rates'!$C$34),0))</f>
        <v/>
      </c>
      <c r="U59" s="35">
        <f>IF('Employee Master'!$B59="","",IF($C59="Old",MIN(N('Employee Master'!$Z59),'Tax Rates'!$C$35),0))</f>
        <v/>
      </c>
      <c r="V59" s="35">
        <f>IF('Employee Master'!$B59="","",IF($C59="Old",N('Employee Master'!$AA59),0))</f>
        <v/>
      </c>
      <c r="W59" s="35">
        <f>IF('Employee Master'!$B59="","",IF($C59="Old",N('Employee Master'!$AB59),0))</f>
        <v/>
      </c>
      <c r="X59" s="35">
        <f>IF('Employee Master'!$B59="","",MIN('Salary Structure'!$H59,$H59*IF($C59="Old",'Tax Rates'!$C$38,'Tax Rates'!$C$37)))</f>
        <v/>
      </c>
      <c r="Y59" s="35">
        <f>IF('Employee Master'!$B59="","",$T59+$U59+$V59+$W59+$X59)</f>
        <v/>
      </c>
      <c r="Z59" s="38">
        <f>IF('Employee Master'!$B59="","",ROUND(MAX(0,$S59-$Y59)/10,0)*10)</f>
        <v/>
      </c>
      <c r="AA59" s="35">
        <f>IF('Employee Master'!$B59="","",ROUND(IF($C59="Old",MAX(0,$Z59-IFERROR(INDEX('Tax Rates'!$C$16:$C$18,MATCH($D59,'Tax Rates'!$B$16:$B$18,0)),'Tax Rates'!$C$16))*'Tax Rates'!$C$22+MAX(0,$Z59-'Tax Rates'!$C$20)*('Tax Rates'!$C$23-'Tax Rates'!$C$22)+MAX(0,$Z59-'Tax Rates'!$C$21)*('Tax Rates'!$C$24-'Tax Rates'!$C$23),SUMPRODUCT(('Tax Rates'!$B$6:$B$12&lt;$Z59)*($Z59-'Tax Rates'!$B$6:$B$12)*'Tax Rates'!$E$6:$E$12)),2))</f>
        <v/>
      </c>
      <c r="AB59" s="35">
        <f>IF('Employee Master'!$B59="","",IF($C59="Old",IF($Z59&lt;='Tax Rates'!$C$31,MIN($AA59,'Tax Rates'!$C$32),0),IF($Z59&lt;='Tax Rates'!$C$29,MIN($AA59,'Tax Rates'!$C$30),MAX(0,$AA59-MAX(0,$Z59-'Tax Rates'!$C$29)))))</f>
        <v/>
      </c>
      <c r="AC59" s="35">
        <f>IF('Employee Master'!$B59="","",$AA59-$AB59)</f>
        <v/>
      </c>
      <c r="AD59" s="35">
        <f>IF('Employee Master'!$B59="","",IFERROR(LOOKUP($Z59-1,'Tax Rates'!$B$43:$B$47,'Tax Rates'!$B$43:$B$47),0))</f>
        <v/>
      </c>
      <c r="AE59" s="35">
        <f>IF('Employee Master'!$B59="","",IF($C59="Old",MAX(0,$AD59-IFERROR(INDEX('Tax Rates'!$C$16:$C$18,MATCH($D59,'Tax Rates'!$B$16:$B$18,0)),'Tax Rates'!$C$16))*'Tax Rates'!$C$22+MAX(0,$AD59-'Tax Rates'!$C$20)*('Tax Rates'!$C$23-'Tax Rates'!$C$22)+MAX(0,$AD59-'Tax Rates'!$C$21)*('Tax Rates'!$C$24-'Tax Rates'!$C$23),SUMPRODUCT(('Tax Rates'!$B$6:$B$12&lt;$AD59)*($AD59-'Tax Rates'!$B$6:$B$12)*'Tax Rates'!$E$6:$E$12)))</f>
        <v/>
      </c>
      <c r="AF59" s="35">
        <f>IF('Employee Master'!$B59="","",IF($C59="Old",IF($AD59&lt;='Tax Rates'!$C$31,MIN($AE59,'Tax Rates'!$C$32),0),IF($AD59&lt;='Tax Rates'!$C$29,MIN($AE59,'Tax Rates'!$C$30),MAX(0,$AE59-MAX(0,$AD59-'Tax Rates'!$C$29)))))</f>
        <v/>
      </c>
      <c r="AG59" s="35">
        <f>IF('Employee Master'!$B59="","",$AE59-$AF59)</f>
        <v/>
      </c>
      <c r="AH59" s="40">
        <f>IF('Employee Master'!$B59="","",IFERROR(LOOKUP($AD59-1,'Tax Rates'!$B$43:$B$47,IF($C59="Old",'Tax Rates'!$D$43:$D$47,'Tax Rates'!$C$43:$C$47)),0))</f>
        <v/>
      </c>
      <c r="AI59" s="35">
        <f>IF('Employee Master'!$B59="","",$AG59*(1+$AH59))</f>
        <v/>
      </c>
      <c r="AJ59" s="40">
        <f>IF('Employee Master'!$B59="","",IFERROR(LOOKUP($Z59-1,'Tax Rates'!$B$43:$B$47,IF($C59="Old",'Tax Rates'!$D$43:$D$47,'Tax Rates'!$C$43:$C$47)),0))</f>
        <v/>
      </c>
      <c r="AK59" s="35">
        <f>IF('Employee Master'!$B59="","",$AC59*$AJ59)</f>
        <v/>
      </c>
      <c r="AL59" s="35">
        <f>IF('Employee Master'!$B59="","",IF($AJ59=0,0,MAX(0,($AC59+$AK59)-($AI59+($Z59-$AD59)))))</f>
        <v/>
      </c>
      <c r="AM59" s="35">
        <f>IF('Employee Master'!$B59="","",$AC59+$AK59-$AL59)</f>
        <v/>
      </c>
      <c r="AN59" s="35">
        <f>IF('Employee Master'!$B59="","",$AM59*'Tax Rates'!$C$33)</f>
        <v/>
      </c>
      <c r="AO59" s="35">
        <f>IF('Employee Master'!$B59="","",ROUND($AM59+$AN59,0))</f>
        <v/>
      </c>
      <c r="AP59" s="34">
        <f>IF('Employee Master'!$B59="","",IF(LEN(TRIM('Employee Master'!$D59))&lt;&gt;10,"No",IF(ISNUMBER(VALUE(MID(TRIM('Employee Master'!$D59),6,4))),"Yes","No")))</f>
        <v/>
      </c>
      <c r="AQ59" s="35">
        <f>IF('Employee Master'!$B59="","",IF($AP59="Yes",0,ROUND($Z59*0.2,0)))</f>
        <v/>
      </c>
      <c r="AR59" s="38">
        <f>IF('Employee Master'!$B59="","",MAX($AO59,$AQ59))</f>
        <v/>
      </c>
      <c r="AS59" s="35">
        <f>IF('Employee Master'!$B59="","",N('Employee Master'!$AF59))</f>
        <v/>
      </c>
      <c r="AT59" s="35">
        <f>IF('Employee Master'!$B59="","",N('Employee Master'!$AD59))</f>
        <v/>
      </c>
      <c r="AU59" s="35">
        <f>IF('Employee Master'!$B59="","",N('Employee Master'!$AE59))</f>
        <v/>
      </c>
      <c r="AV59" s="35">
        <f>IF('Employee Master'!$B59="","",MAX(0,$AR59-$AS59-$AT59-$AU59))</f>
        <v/>
      </c>
      <c r="AW59" s="41">
        <f>IF('Employee Master'!$B59="","",IF(N('Employee Master'!$AG59)=0,12,N('Employee Master'!$AG59)))</f>
        <v/>
      </c>
      <c r="AX59" s="38">
        <f>IF('Employee Master'!$B59="","",ROUND($AV59/$AW59,0))</f>
        <v/>
      </c>
    </row>
    <row r="60">
      <c r="A60" s="31">
        <f>IF('Employee Master'!$B60="","",'Employee Master'!$B60)</f>
        <v/>
      </c>
      <c r="B60" s="31">
        <f>IF('Employee Master'!$B60="","",'Employee Master'!$C60)</f>
        <v/>
      </c>
      <c r="C60" s="31">
        <f>IF('Employee Master'!$B60="","",IF('Employee Master'!$I60="","New",'Employee Master'!$I60))</f>
        <v/>
      </c>
      <c r="D60" s="31">
        <f>IF('Employee Master'!$B60="","",IF('Employee Master'!$J60="","Below 60",'Employee Master'!$J60))</f>
        <v/>
      </c>
      <c r="E60" s="32">
        <f>IF('Employee Master'!$B60="","",'Salary Structure'!$N60)</f>
        <v/>
      </c>
      <c r="F60" s="32">
        <f>IF('Employee Master'!$B60="","",'Salary Structure'!$U60)</f>
        <v/>
      </c>
      <c r="G60" s="32">
        <f>IF('Employee Master'!$B60="","",$E60+$F60)</f>
        <v/>
      </c>
      <c r="H60" s="32">
        <f>IF('Employee Master'!$B60="","",'Salary Structure'!$D60)</f>
        <v/>
      </c>
      <c r="I60" s="32">
        <f>IF('Employee Master'!$B60="","",'Salary Structure'!$E60)</f>
        <v/>
      </c>
      <c r="J60" s="32">
        <f>IF('Employee Master'!$B60="","",N('Employee Master'!$Q60)*12)</f>
        <v/>
      </c>
      <c r="K60" s="32">
        <f>IF('Employee Master'!$B60="","",IF(AND($C60="Old",$J60&gt;0,$I60&gt;0),MAX(0,MIN($I60,$J60-0.1*$H60,IF('Employee Master'!$P60="Yes",0.5,0.4)*$H60)),0))</f>
        <v/>
      </c>
      <c r="L60" s="32">
        <f>IF('Employee Master'!$B60="","",IF($C60="Old",N('Employee Master'!$V60),0))</f>
        <v/>
      </c>
      <c r="M60" s="32">
        <f>IF('Employee Master'!$B60="","",IF($C60="Old",'Tax Rates'!$C$28,'Tax Rates'!$C$27))</f>
        <v/>
      </c>
      <c r="N60" s="32">
        <f>IF('Employee Master'!$B60="","",IF($C60="Old",'Salary Structure'!$T60,0))</f>
        <v/>
      </c>
      <c r="O60" s="32">
        <f>IF('Employee Master'!$B60="","",$G60-$K60-$L60-$M60-$N60)</f>
        <v/>
      </c>
      <c r="P60" s="32">
        <f>IF('Employee Master'!$B60="","",N('Employee Master'!$AC60))</f>
        <v/>
      </c>
      <c r="Q60" s="32">
        <f>IF('Employee Master'!$B60="","",N('Employee Master'!$W60))</f>
        <v/>
      </c>
      <c r="R60" s="32">
        <f>IF('Employee Master'!$B60="","",IF($C60="Old",MIN(N('Employee Master'!$X60),'Tax Rates'!$C$36),0))</f>
        <v/>
      </c>
      <c r="S60" s="32">
        <f>IF('Employee Master'!$B60="","",MAX(0,$O60+$P60+$Q60-$R60))</f>
        <v/>
      </c>
      <c r="T60" s="32">
        <f>IF('Employee Master'!$B60="","",IF($C60="Old",MIN(N('Employee Master'!$Y60),'Tax Rates'!$C$34),0))</f>
        <v/>
      </c>
      <c r="U60" s="32">
        <f>IF('Employee Master'!$B60="","",IF($C60="Old",MIN(N('Employee Master'!$Z60),'Tax Rates'!$C$35),0))</f>
        <v/>
      </c>
      <c r="V60" s="32">
        <f>IF('Employee Master'!$B60="","",IF($C60="Old",N('Employee Master'!$AA60),0))</f>
        <v/>
      </c>
      <c r="W60" s="32">
        <f>IF('Employee Master'!$B60="","",IF($C60="Old",N('Employee Master'!$AB60),0))</f>
        <v/>
      </c>
      <c r="X60" s="32">
        <f>IF('Employee Master'!$B60="","",MIN('Salary Structure'!$H60,$H60*IF($C60="Old",'Tax Rates'!$C$38,'Tax Rates'!$C$37)))</f>
        <v/>
      </c>
      <c r="Y60" s="32">
        <f>IF('Employee Master'!$B60="","",$T60+$U60+$V60+$W60+$X60)</f>
        <v/>
      </c>
      <c r="Z60" s="38">
        <f>IF('Employee Master'!$B60="","",ROUND(MAX(0,$S60-$Y60)/10,0)*10)</f>
        <v/>
      </c>
      <c r="AA60" s="32">
        <f>IF('Employee Master'!$B60="","",ROUND(IF($C60="Old",MAX(0,$Z60-IFERROR(INDEX('Tax Rates'!$C$16:$C$18,MATCH($D60,'Tax Rates'!$B$16:$B$18,0)),'Tax Rates'!$C$16))*'Tax Rates'!$C$22+MAX(0,$Z60-'Tax Rates'!$C$20)*('Tax Rates'!$C$23-'Tax Rates'!$C$22)+MAX(0,$Z60-'Tax Rates'!$C$21)*('Tax Rates'!$C$24-'Tax Rates'!$C$23),SUMPRODUCT(('Tax Rates'!$B$6:$B$12&lt;$Z60)*($Z60-'Tax Rates'!$B$6:$B$12)*'Tax Rates'!$E$6:$E$12)),2))</f>
        <v/>
      </c>
      <c r="AB60" s="32">
        <f>IF('Employee Master'!$B60="","",IF($C60="Old",IF($Z60&lt;='Tax Rates'!$C$31,MIN($AA60,'Tax Rates'!$C$32),0),IF($Z60&lt;='Tax Rates'!$C$29,MIN($AA60,'Tax Rates'!$C$30),MAX(0,$AA60-MAX(0,$Z60-'Tax Rates'!$C$29)))))</f>
        <v/>
      </c>
      <c r="AC60" s="32">
        <f>IF('Employee Master'!$B60="","",$AA60-$AB60)</f>
        <v/>
      </c>
      <c r="AD60" s="32">
        <f>IF('Employee Master'!$B60="","",IFERROR(LOOKUP($Z60-1,'Tax Rates'!$B$43:$B$47,'Tax Rates'!$B$43:$B$47),0))</f>
        <v/>
      </c>
      <c r="AE60" s="32">
        <f>IF('Employee Master'!$B60="","",IF($C60="Old",MAX(0,$AD60-IFERROR(INDEX('Tax Rates'!$C$16:$C$18,MATCH($D60,'Tax Rates'!$B$16:$B$18,0)),'Tax Rates'!$C$16))*'Tax Rates'!$C$22+MAX(0,$AD60-'Tax Rates'!$C$20)*('Tax Rates'!$C$23-'Tax Rates'!$C$22)+MAX(0,$AD60-'Tax Rates'!$C$21)*('Tax Rates'!$C$24-'Tax Rates'!$C$23),SUMPRODUCT(('Tax Rates'!$B$6:$B$12&lt;$AD60)*($AD60-'Tax Rates'!$B$6:$B$12)*'Tax Rates'!$E$6:$E$12)))</f>
        <v/>
      </c>
      <c r="AF60" s="32">
        <f>IF('Employee Master'!$B60="","",IF($C60="Old",IF($AD60&lt;='Tax Rates'!$C$31,MIN($AE60,'Tax Rates'!$C$32),0),IF($AD60&lt;='Tax Rates'!$C$29,MIN($AE60,'Tax Rates'!$C$30),MAX(0,$AE60-MAX(0,$AD60-'Tax Rates'!$C$29)))))</f>
        <v/>
      </c>
      <c r="AG60" s="32">
        <f>IF('Employee Master'!$B60="","",$AE60-$AF60)</f>
        <v/>
      </c>
      <c r="AH60" s="16">
        <f>IF('Employee Master'!$B60="","",IFERROR(LOOKUP($AD60-1,'Tax Rates'!$B$43:$B$47,IF($C60="Old",'Tax Rates'!$D$43:$D$47,'Tax Rates'!$C$43:$C$47)),0))</f>
        <v/>
      </c>
      <c r="AI60" s="32">
        <f>IF('Employee Master'!$B60="","",$AG60*(1+$AH60))</f>
        <v/>
      </c>
      <c r="AJ60" s="16">
        <f>IF('Employee Master'!$B60="","",IFERROR(LOOKUP($Z60-1,'Tax Rates'!$B$43:$B$47,IF($C60="Old",'Tax Rates'!$D$43:$D$47,'Tax Rates'!$C$43:$C$47)),0))</f>
        <v/>
      </c>
      <c r="AK60" s="32">
        <f>IF('Employee Master'!$B60="","",$AC60*$AJ60)</f>
        <v/>
      </c>
      <c r="AL60" s="32">
        <f>IF('Employee Master'!$B60="","",IF($AJ60=0,0,MAX(0,($AC60+$AK60)-($AI60+($Z60-$AD60)))))</f>
        <v/>
      </c>
      <c r="AM60" s="32">
        <f>IF('Employee Master'!$B60="","",$AC60+$AK60-$AL60)</f>
        <v/>
      </c>
      <c r="AN60" s="32">
        <f>IF('Employee Master'!$B60="","",$AM60*'Tax Rates'!$C$33)</f>
        <v/>
      </c>
      <c r="AO60" s="32">
        <f>IF('Employee Master'!$B60="","",ROUND($AM60+$AN60,0))</f>
        <v/>
      </c>
      <c r="AP60" s="31">
        <f>IF('Employee Master'!$B60="","",IF(LEN(TRIM('Employee Master'!$D60))&lt;&gt;10,"No",IF(ISNUMBER(VALUE(MID(TRIM('Employee Master'!$D60),6,4))),"Yes","No")))</f>
        <v/>
      </c>
      <c r="AQ60" s="32">
        <f>IF('Employee Master'!$B60="","",IF($AP60="Yes",0,ROUND($Z60*0.2,0)))</f>
        <v/>
      </c>
      <c r="AR60" s="38">
        <f>IF('Employee Master'!$B60="","",MAX($AO60,$AQ60))</f>
        <v/>
      </c>
      <c r="AS60" s="32">
        <f>IF('Employee Master'!$B60="","",N('Employee Master'!$AF60))</f>
        <v/>
      </c>
      <c r="AT60" s="32">
        <f>IF('Employee Master'!$B60="","",N('Employee Master'!$AD60))</f>
        <v/>
      </c>
      <c r="AU60" s="32">
        <f>IF('Employee Master'!$B60="","",N('Employee Master'!$AE60))</f>
        <v/>
      </c>
      <c r="AV60" s="32">
        <f>IF('Employee Master'!$B60="","",MAX(0,$AR60-$AS60-$AT60-$AU60))</f>
        <v/>
      </c>
      <c r="AW60" s="39">
        <f>IF('Employee Master'!$B60="","",IF(N('Employee Master'!$AG60)=0,12,N('Employee Master'!$AG60)))</f>
        <v/>
      </c>
      <c r="AX60" s="38">
        <f>IF('Employee Master'!$B60="","",ROUND($AV60/$AW60,0))</f>
        <v/>
      </c>
    </row>
    <row r="61">
      <c r="A61" s="34">
        <f>IF('Employee Master'!$B61="","",'Employee Master'!$B61)</f>
        <v/>
      </c>
      <c r="B61" s="34">
        <f>IF('Employee Master'!$B61="","",'Employee Master'!$C61)</f>
        <v/>
      </c>
      <c r="C61" s="34">
        <f>IF('Employee Master'!$B61="","",IF('Employee Master'!$I61="","New",'Employee Master'!$I61))</f>
        <v/>
      </c>
      <c r="D61" s="34">
        <f>IF('Employee Master'!$B61="","",IF('Employee Master'!$J61="","Below 60",'Employee Master'!$J61))</f>
        <v/>
      </c>
      <c r="E61" s="35">
        <f>IF('Employee Master'!$B61="","",'Salary Structure'!$N61)</f>
        <v/>
      </c>
      <c r="F61" s="35">
        <f>IF('Employee Master'!$B61="","",'Salary Structure'!$U61)</f>
        <v/>
      </c>
      <c r="G61" s="35">
        <f>IF('Employee Master'!$B61="","",$E61+$F61)</f>
        <v/>
      </c>
      <c r="H61" s="35">
        <f>IF('Employee Master'!$B61="","",'Salary Structure'!$D61)</f>
        <v/>
      </c>
      <c r="I61" s="35">
        <f>IF('Employee Master'!$B61="","",'Salary Structure'!$E61)</f>
        <v/>
      </c>
      <c r="J61" s="35">
        <f>IF('Employee Master'!$B61="","",N('Employee Master'!$Q61)*12)</f>
        <v/>
      </c>
      <c r="K61" s="35">
        <f>IF('Employee Master'!$B61="","",IF(AND($C61="Old",$J61&gt;0,$I61&gt;0),MAX(0,MIN($I61,$J61-0.1*$H61,IF('Employee Master'!$P61="Yes",0.5,0.4)*$H61)),0))</f>
        <v/>
      </c>
      <c r="L61" s="35">
        <f>IF('Employee Master'!$B61="","",IF($C61="Old",N('Employee Master'!$V61),0))</f>
        <v/>
      </c>
      <c r="M61" s="35">
        <f>IF('Employee Master'!$B61="","",IF($C61="Old",'Tax Rates'!$C$28,'Tax Rates'!$C$27))</f>
        <v/>
      </c>
      <c r="N61" s="35">
        <f>IF('Employee Master'!$B61="","",IF($C61="Old",'Salary Structure'!$T61,0))</f>
        <v/>
      </c>
      <c r="O61" s="35">
        <f>IF('Employee Master'!$B61="","",$G61-$K61-$L61-$M61-$N61)</f>
        <v/>
      </c>
      <c r="P61" s="35">
        <f>IF('Employee Master'!$B61="","",N('Employee Master'!$AC61))</f>
        <v/>
      </c>
      <c r="Q61" s="35">
        <f>IF('Employee Master'!$B61="","",N('Employee Master'!$W61))</f>
        <v/>
      </c>
      <c r="R61" s="35">
        <f>IF('Employee Master'!$B61="","",IF($C61="Old",MIN(N('Employee Master'!$X61),'Tax Rates'!$C$36),0))</f>
        <v/>
      </c>
      <c r="S61" s="35">
        <f>IF('Employee Master'!$B61="","",MAX(0,$O61+$P61+$Q61-$R61))</f>
        <v/>
      </c>
      <c r="T61" s="35">
        <f>IF('Employee Master'!$B61="","",IF($C61="Old",MIN(N('Employee Master'!$Y61),'Tax Rates'!$C$34),0))</f>
        <v/>
      </c>
      <c r="U61" s="35">
        <f>IF('Employee Master'!$B61="","",IF($C61="Old",MIN(N('Employee Master'!$Z61),'Tax Rates'!$C$35),0))</f>
        <v/>
      </c>
      <c r="V61" s="35">
        <f>IF('Employee Master'!$B61="","",IF($C61="Old",N('Employee Master'!$AA61),0))</f>
        <v/>
      </c>
      <c r="W61" s="35">
        <f>IF('Employee Master'!$B61="","",IF($C61="Old",N('Employee Master'!$AB61),0))</f>
        <v/>
      </c>
      <c r="X61" s="35">
        <f>IF('Employee Master'!$B61="","",MIN('Salary Structure'!$H61,$H61*IF($C61="Old",'Tax Rates'!$C$38,'Tax Rates'!$C$37)))</f>
        <v/>
      </c>
      <c r="Y61" s="35">
        <f>IF('Employee Master'!$B61="","",$T61+$U61+$V61+$W61+$X61)</f>
        <v/>
      </c>
      <c r="Z61" s="38">
        <f>IF('Employee Master'!$B61="","",ROUND(MAX(0,$S61-$Y61)/10,0)*10)</f>
        <v/>
      </c>
      <c r="AA61" s="35">
        <f>IF('Employee Master'!$B61="","",ROUND(IF($C61="Old",MAX(0,$Z61-IFERROR(INDEX('Tax Rates'!$C$16:$C$18,MATCH($D61,'Tax Rates'!$B$16:$B$18,0)),'Tax Rates'!$C$16))*'Tax Rates'!$C$22+MAX(0,$Z61-'Tax Rates'!$C$20)*('Tax Rates'!$C$23-'Tax Rates'!$C$22)+MAX(0,$Z61-'Tax Rates'!$C$21)*('Tax Rates'!$C$24-'Tax Rates'!$C$23),SUMPRODUCT(('Tax Rates'!$B$6:$B$12&lt;$Z61)*($Z61-'Tax Rates'!$B$6:$B$12)*'Tax Rates'!$E$6:$E$12)),2))</f>
        <v/>
      </c>
      <c r="AB61" s="35">
        <f>IF('Employee Master'!$B61="","",IF($C61="Old",IF($Z61&lt;='Tax Rates'!$C$31,MIN($AA61,'Tax Rates'!$C$32),0),IF($Z61&lt;='Tax Rates'!$C$29,MIN($AA61,'Tax Rates'!$C$30),MAX(0,$AA61-MAX(0,$Z61-'Tax Rates'!$C$29)))))</f>
        <v/>
      </c>
      <c r="AC61" s="35">
        <f>IF('Employee Master'!$B61="","",$AA61-$AB61)</f>
        <v/>
      </c>
      <c r="AD61" s="35">
        <f>IF('Employee Master'!$B61="","",IFERROR(LOOKUP($Z61-1,'Tax Rates'!$B$43:$B$47,'Tax Rates'!$B$43:$B$47),0))</f>
        <v/>
      </c>
      <c r="AE61" s="35">
        <f>IF('Employee Master'!$B61="","",IF($C61="Old",MAX(0,$AD61-IFERROR(INDEX('Tax Rates'!$C$16:$C$18,MATCH($D61,'Tax Rates'!$B$16:$B$18,0)),'Tax Rates'!$C$16))*'Tax Rates'!$C$22+MAX(0,$AD61-'Tax Rates'!$C$20)*('Tax Rates'!$C$23-'Tax Rates'!$C$22)+MAX(0,$AD61-'Tax Rates'!$C$21)*('Tax Rates'!$C$24-'Tax Rates'!$C$23),SUMPRODUCT(('Tax Rates'!$B$6:$B$12&lt;$AD61)*($AD61-'Tax Rates'!$B$6:$B$12)*'Tax Rates'!$E$6:$E$12)))</f>
        <v/>
      </c>
      <c r="AF61" s="35">
        <f>IF('Employee Master'!$B61="","",IF($C61="Old",IF($AD61&lt;='Tax Rates'!$C$31,MIN($AE61,'Tax Rates'!$C$32),0),IF($AD61&lt;='Tax Rates'!$C$29,MIN($AE61,'Tax Rates'!$C$30),MAX(0,$AE61-MAX(0,$AD61-'Tax Rates'!$C$29)))))</f>
        <v/>
      </c>
      <c r="AG61" s="35">
        <f>IF('Employee Master'!$B61="","",$AE61-$AF61)</f>
        <v/>
      </c>
      <c r="AH61" s="40">
        <f>IF('Employee Master'!$B61="","",IFERROR(LOOKUP($AD61-1,'Tax Rates'!$B$43:$B$47,IF($C61="Old",'Tax Rates'!$D$43:$D$47,'Tax Rates'!$C$43:$C$47)),0))</f>
        <v/>
      </c>
      <c r="AI61" s="35">
        <f>IF('Employee Master'!$B61="","",$AG61*(1+$AH61))</f>
        <v/>
      </c>
      <c r="AJ61" s="40">
        <f>IF('Employee Master'!$B61="","",IFERROR(LOOKUP($Z61-1,'Tax Rates'!$B$43:$B$47,IF($C61="Old",'Tax Rates'!$D$43:$D$47,'Tax Rates'!$C$43:$C$47)),0))</f>
        <v/>
      </c>
      <c r="AK61" s="35">
        <f>IF('Employee Master'!$B61="","",$AC61*$AJ61)</f>
        <v/>
      </c>
      <c r="AL61" s="35">
        <f>IF('Employee Master'!$B61="","",IF($AJ61=0,0,MAX(0,($AC61+$AK61)-($AI61+($Z61-$AD61)))))</f>
        <v/>
      </c>
      <c r="AM61" s="35">
        <f>IF('Employee Master'!$B61="","",$AC61+$AK61-$AL61)</f>
        <v/>
      </c>
      <c r="AN61" s="35">
        <f>IF('Employee Master'!$B61="","",$AM61*'Tax Rates'!$C$33)</f>
        <v/>
      </c>
      <c r="AO61" s="35">
        <f>IF('Employee Master'!$B61="","",ROUND($AM61+$AN61,0))</f>
        <v/>
      </c>
      <c r="AP61" s="34">
        <f>IF('Employee Master'!$B61="","",IF(LEN(TRIM('Employee Master'!$D61))&lt;&gt;10,"No",IF(ISNUMBER(VALUE(MID(TRIM('Employee Master'!$D61),6,4))),"Yes","No")))</f>
        <v/>
      </c>
      <c r="AQ61" s="35">
        <f>IF('Employee Master'!$B61="","",IF($AP61="Yes",0,ROUND($Z61*0.2,0)))</f>
        <v/>
      </c>
      <c r="AR61" s="38">
        <f>IF('Employee Master'!$B61="","",MAX($AO61,$AQ61))</f>
        <v/>
      </c>
      <c r="AS61" s="35">
        <f>IF('Employee Master'!$B61="","",N('Employee Master'!$AF61))</f>
        <v/>
      </c>
      <c r="AT61" s="35">
        <f>IF('Employee Master'!$B61="","",N('Employee Master'!$AD61))</f>
        <v/>
      </c>
      <c r="AU61" s="35">
        <f>IF('Employee Master'!$B61="","",N('Employee Master'!$AE61))</f>
        <v/>
      </c>
      <c r="AV61" s="35">
        <f>IF('Employee Master'!$B61="","",MAX(0,$AR61-$AS61-$AT61-$AU61))</f>
        <v/>
      </c>
      <c r="AW61" s="41">
        <f>IF('Employee Master'!$B61="","",IF(N('Employee Master'!$AG61)=0,12,N('Employee Master'!$AG61)))</f>
        <v/>
      </c>
      <c r="AX61" s="38">
        <f>IF('Employee Master'!$B61="","",ROUND($AV61/$AW61,0))</f>
        <v/>
      </c>
    </row>
    <row r="62">
      <c r="A62" s="31">
        <f>IF('Employee Master'!$B62="","",'Employee Master'!$B62)</f>
        <v/>
      </c>
      <c r="B62" s="31">
        <f>IF('Employee Master'!$B62="","",'Employee Master'!$C62)</f>
        <v/>
      </c>
      <c r="C62" s="31">
        <f>IF('Employee Master'!$B62="","",IF('Employee Master'!$I62="","New",'Employee Master'!$I62))</f>
        <v/>
      </c>
      <c r="D62" s="31">
        <f>IF('Employee Master'!$B62="","",IF('Employee Master'!$J62="","Below 60",'Employee Master'!$J62))</f>
        <v/>
      </c>
      <c r="E62" s="32">
        <f>IF('Employee Master'!$B62="","",'Salary Structure'!$N62)</f>
        <v/>
      </c>
      <c r="F62" s="32">
        <f>IF('Employee Master'!$B62="","",'Salary Structure'!$U62)</f>
        <v/>
      </c>
      <c r="G62" s="32">
        <f>IF('Employee Master'!$B62="","",$E62+$F62)</f>
        <v/>
      </c>
      <c r="H62" s="32">
        <f>IF('Employee Master'!$B62="","",'Salary Structure'!$D62)</f>
        <v/>
      </c>
      <c r="I62" s="32">
        <f>IF('Employee Master'!$B62="","",'Salary Structure'!$E62)</f>
        <v/>
      </c>
      <c r="J62" s="32">
        <f>IF('Employee Master'!$B62="","",N('Employee Master'!$Q62)*12)</f>
        <v/>
      </c>
      <c r="K62" s="32">
        <f>IF('Employee Master'!$B62="","",IF(AND($C62="Old",$J62&gt;0,$I62&gt;0),MAX(0,MIN($I62,$J62-0.1*$H62,IF('Employee Master'!$P62="Yes",0.5,0.4)*$H62)),0))</f>
        <v/>
      </c>
      <c r="L62" s="32">
        <f>IF('Employee Master'!$B62="","",IF($C62="Old",N('Employee Master'!$V62),0))</f>
        <v/>
      </c>
      <c r="M62" s="32">
        <f>IF('Employee Master'!$B62="","",IF($C62="Old",'Tax Rates'!$C$28,'Tax Rates'!$C$27))</f>
        <v/>
      </c>
      <c r="N62" s="32">
        <f>IF('Employee Master'!$B62="","",IF($C62="Old",'Salary Structure'!$T62,0))</f>
        <v/>
      </c>
      <c r="O62" s="32">
        <f>IF('Employee Master'!$B62="","",$G62-$K62-$L62-$M62-$N62)</f>
        <v/>
      </c>
      <c r="P62" s="32">
        <f>IF('Employee Master'!$B62="","",N('Employee Master'!$AC62))</f>
        <v/>
      </c>
      <c r="Q62" s="32">
        <f>IF('Employee Master'!$B62="","",N('Employee Master'!$W62))</f>
        <v/>
      </c>
      <c r="R62" s="32">
        <f>IF('Employee Master'!$B62="","",IF($C62="Old",MIN(N('Employee Master'!$X62),'Tax Rates'!$C$36),0))</f>
        <v/>
      </c>
      <c r="S62" s="32">
        <f>IF('Employee Master'!$B62="","",MAX(0,$O62+$P62+$Q62-$R62))</f>
        <v/>
      </c>
      <c r="T62" s="32">
        <f>IF('Employee Master'!$B62="","",IF($C62="Old",MIN(N('Employee Master'!$Y62),'Tax Rates'!$C$34),0))</f>
        <v/>
      </c>
      <c r="U62" s="32">
        <f>IF('Employee Master'!$B62="","",IF($C62="Old",MIN(N('Employee Master'!$Z62),'Tax Rates'!$C$35),0))</f>
        <v/>
      </c>
      <c r="V62" s="32">
        <f>IF('Employee Master'!$B62="","",IF($C62="Old",N('Employee Master'!$AA62),0))</f>
        <v/>
      </c>
      <c r="W62" s="32">
        <f>IF('Employee Master'!$B62="","",IF($C62="Old",N('Employee Master'!$AB62),0))</f>
        <v/>
      </c>
      <c r="X62" s="32">
        <f>IF('Employee Master'!$B62="","",MIN('Salary Structure'!$H62,$H62*IF($C62="Old",'Tax Rates'!$C$38,'Tax Rates'!$C$37)))</f>
        <v/>
      </c>
      <c r="Y62" s="32">
        <f>IF('Employee Master'!$B62="","",$T62+$U62+$V62+$W62+$X62)</f>
        <v/>
      </c>
      <c r="Z62" s="38">
        <f>IF('Employee Master'!$B62="","",ROUND(MAX(0,$S62-$Y62)/10,0)*10)</f>
        <v/>
      </c>
      <c r="AA62" s="32">
        <f>IF('Employee Master'!$B62="","",ROUND(IF($C62="Old",MAX(0,$Z62-IFERROR(INDEX('Tax Rates'!$C$16:$C$18,MATCH($D62,'Tax Rates'!$B$16:$B$18,0)),'Tax Rates'!$C$16))*'Tax Rates'!$C$22+MAX(0,$Z62-'Tax Rates'!$C$20)*('Tax Rates'!$C$23-'Tax Rates'!$C$22)+MAX(0,$Z62-'Tax Rates'!$C$21)*('Tax Rates'!$C$24-'Tax Rates'!$C$23),SUMPRODUCT(('Tax Rates'!$B$6:$B$12&lt;$Z62)*($Z62-'Tax Rates'!$B$6:$B$12)*'Tax Rates'!$E$6:$E$12)),2))</f>
        <v/>
      </c>
      <c r="AB62" s="32">
        <f>IF('Employee Master'!$B62="","",IF($C62="Old",IF($Z62&lt;='Tax Rates'!$C$31,MIN($AA62,'Tax Rates'!$C$32),0),IF($Z62&lt;='Tax Rates'!$C$29,MIN($AA62,'Tax Rates'!$C$30),MAX(0,$AA62-MAX(0,$Z62-'Tax Rates'!$C$29)))))</f>
        <v/>
      </c>
      <c r="AC62" s="32">
        <f>IF('Employee Master'!$B62="","",$AA62-$AB62)</f>
        <v/>
      </c>
      <c r="AD62" s="32">
        <f>IF('Employee Master'!$B62="","",IFERROR(LOOKUP($Z62-1,'Tax Rates'!$B$43:$B$47,'Tax Rates'!$B$43:$B$47),0))</f>
        <v/>
      </c>
      <c r="AE62" s="32">
        <f>IF('Employee Master'!$B62="","",IF($C62="Old",MAX(0,$AD62-IFERROR(INDEX('Tax Rates'!$C$16:$C$18,MATCH($D62,'Tax Rates'!$B$16:$B$18,0)),'Tax Rates'!$C$16))*'Tax Rates'!$C$22+MAX(0,$AD62-'Tax Rates'!$C$20)*('Tax Rates'!$C$23-'Tax Rates'!$C$22)+MAX(0,$AD62-'Tax Rates'!$C$21)*('Tax Rates'!$C$24-'Tax Rates'!$C$23),SUMPRODUCT(('Tax Rates'!$B$6:$B$12&lt;$AD62)*($AD62-'Tax Rates'!$B$6:$B$12)*'Tax Rates'!$E$6:$E$12)))</f>
        <v/>
      </c>
      <c r="AF62" s="32">
        <f>IF('Employee Master'!$B62="","",IF($C62="Old",IF($AD62&lt;='Tax Rates'!$C$31,MIN($AE62,'Tax Rates'!$C$32),0),IF($AD62&lt;='Tax Rates'!$C$29,MIN($AE62,'Tax Rates'!$C$30),MAX(0,$AE62-MAX(0,$AD62-'Tax Rates'!$C$29)))))</f>
        <v/>
      </c>
      <c r="AG62" s="32">
        <f>IF('Employee Master'!$B62="","",$AE62-$AF62)</f>
        <v/>
      </c>
      <c r="AH62" s="16">
        <f>IF('Employee Master'!$B62="","",IFERROR(LOOKUP($AD62-1,'Tax Rates'!$B$43:$B$47,IF($C62="Old",'Tax Rates'!$D$43:$D$47,'Tax Rates'!$C$43:$C$47)),0))</f>
        <v/>
      </c>
      <c r="AI62" s="32">
        <f>IF('Employee Master'!$B62="","",$AG62*(1+$AH62))</f>
        <v/>
      </c>
      <c r="AJ62" s="16">
        <f>IF('Employee Master'!$B62="","",IFERROR(LOOKUP($Z62-1,'Tax Rates'!$B$43:$B$47,IF($C62="Old",'Tax Rates'!$D$43:$D$47,'Tax Rates'!$C$43:$C$47)),0))</f>
        <v/>
      </c>
      <c r="AK62" s="32">
        <f>IF('Employee Master'!$B62="","",$AC62*$AJ62)</f>
        <v/>
      </c>
      <c r="AL62" s="32">
        <f>IF('Employee Master'!$B62="","",IF($AJ62=0,0,MAX(0,($AC62+$AK62)-($AI62+($Z62-$AD62)))))</f>
        <v/>
      </c>
      <c r="AM62" s="32">
        <f>IF('Employee Master'!$B62="","",$AC62+$AK62-$AL62)</f>
        <v/>
      </c>
      <c r="AN62" s="32">
        <f>IF('Employee Master'!$B62="","",$AM62*'Tax Rates'!$C$33)</f>
        <v/>
      </c>
      <c r="AO62" s="32">
        <f>IF('Employee Master'!$B62="","",ROUND($AM62+$AN62,0))</f>
        <v/>
      </c>
      <c r="AP62" s="31">
        <f>IF('Employee Master'!$B62="","",IF(LEN(TRIM('Employee Master'!$D62))&lt;&gt;10,"No",IF(ISNUMBER(VALUE(MID(TRIM('Employee Master'!$D62),6,4))),"Yes","No")))</f>
        <v/>
      </c>
      <c r="AQ62" s="32">
        <f>IF('Employee Master'!$B62="","",IF($AP62="Yes",0,ROUND($Z62*0.2,0)))</f>
        <v/>
      </c>
      <c r="AR62" s="38">
        <f>IF('Employee Master'!$B62="","",MAX($AO62,$AQ62))</f>
        <v/>
      </c>
      <c r="AS62" s="32">
        <f>IF('Employee Master'!$B62="","",N('Employee Master'!$AF62))</f>
        <v/>
      </c>
      <c r="AT62" s="32">
        <f>IF('Employee Master'!$B62="","",N('Employee Master'!$AD62))</f>
        <v/>
      </c>
      <c r="AU62" s="32">
        <f>IF('Employee Master'!$B62="","",N('Employee Master'!$AE62))</f>
        <v/>
      </c>
      <c r="AV62" s="32">
        <f>IF('Employee Master'!$B62="","",MAX(0,$AR62-$AS62-$AT62-$AU62))</f>
        <v/>
      </c>
      <c r="AW62" s="39">
        <f>IF('Employee Master'!$B62="","",IF(N('Employee Master'!$AG62)=0,12,N('Employee Master'!$AG62)))</f>
        <v/>
      </c>
      <c r="AX62" s="38">
        <f>IF('Employee Master'!$B62="","",ROUND($AV62/$AW62,0))</f>
        <v/>
      </c>
    </row>
    <row r="63">
      <c r="A63" s="34">
        <f>IF('Employee Master'!$B63="","",'Employee Master'!$B63)</f>
        <v/>
      </c>
      <c r="B63" s="34">
        <f>IF('Employee Master'!$B63="","",'Employee Master'!$C63)</f>
        <v/>
      </c>
      <c r="C63" s="34">
        <f>IF('Employee Master'!$B63="","",IF('Employee Master'!$I63="","New",'Employee Master'!$I63))</f>
        <v/>
      </c>
      <c r="D63" s="34">
        <f>IF('Employee Master'!$B63="","",IF('Employee Master'!$J63="","Below 60",'Employee Master'!$J63))</f>
        <v/>
      </c>
      <c r="E63" s="35">
        <f>IF('Employee Master'!$B63="","",'Salary Structure'!$N63)</f>
        <v/>
      </c>
      <c r="F63" s="35">
        <f>IF('Employee Master'!$B63="","",'Salary Structure'!$U63)</f>
        <v/>
      </c>
      <c r="G63" s="35">
        <f>IF('Employee Master'!$B63="","",$E63+$F63)</f>
        <v/>
      </c>
      <c r="H63" s="35">
        <f>IF('Employee Master'!$B63="","",'Salary Structure'!$D63)</f>
        <v/>
      </c>
      <c r="I63" s="35">
        <f>IF('Employee Master'!$B63="","",'Salary Structure'!$E63)</f>
        <v/>
      </c>
      <c r="J63" s="35">
        <f>IF('Employee Master'!$B63="","",N('Employee Master'!$Q63)*12)</f>
        <v/>
      </c>
      <c r="K63" s="35">
        <f>IF('Employee Master'!$B63="","",IF(AND($C63="Old",$J63&gt;0,$I63&gt;0),MAX(0,MIN($I63,$J63-0.1*$H63,IF('Employee Master'!$P63="Yes",0.5,0.4)*$H63)),0))</f>
        <v/>
      </c>
      <c r="L63" s="35">
        <f>IF('Employee Master'!$B63="","",IF($C63="Old",N('Employee Master'!$V63),0))</f>
        <v/>
      </c>
      <c r="M63" s="35">
        <f>IF('Employee Master'!$B63="","",IF($C63="Old",'Tax Rates'!$C$28,'Tax Rates'!$C$27))</f>
        <v/>
      </c>
      <c r="N63" s="35">
        <f>IF('Employee Master'!$B63="","",IF($C63="Old",'Salary Structure'!$T63,0))</f>
        <v/>
      </c>
      <c r="O63" s="35">
        <f>IF('Employee Master'!$B63="","",$G63-$K63-$L63-$M63-$N63)</f>
        <v/>
      </c>
      <c r="P63" s="35">
        <f>IF('Employee Master'!$B63="","",N('Employee Master'!$AC63))</f>
        <v/>
      </c>
      <c r="Q63" s="35">
        <f>IF('Employee Master'!$B63="","",N('Employee Master'!$W63))</f>
        <v/>
      </c>
      <c r="R63" s="35">
        <f>IF('Employee Master'!$B63="","",IF($C63="Old",MIN(N('Employee Master'!$X63),'Tax Rates'!$C$36),0))</f>
        <v/>
      </c>
      <c r="S63" s="35">
        <f>IF('Employee Master'!$B63="","",MAX(0,$O63+$P63+$Q63-$R63))</f>
        <v/>
      </c>
      <c r="T63" s="35">
        <f>IF('Employee Master'!$B63="","",IF($C63="Old",MIN(N('Employee Master'!$Y63),'Tax Rates'!$C$34),0))</f>
        <v/>
      </c>
      <c r="U63" s="35">
        <f>IF('Employee Master'!$B63="","",IF($C63="Old",MIN(N('Employee Master'!$Z63),'Tax Rates'!$C$35),0))</f>
        <v/>
      </c>
      <c r="V63" s="35">
        <f>IF('Employee Master'!$B63="","",IF($C63="Old",N('Employee Master'!$AA63),0))</f>
        <v/>
      </c>
      <c r="W63" s="35">
        <f>IF('Employee Master'!$B63="","",IF($C63="Old",N('Employee Master'!$AB63),0))</f>
        <v/>
      </c>
      <c r="X63" s="35">
        <f>IF('Employee Master'!$B63="","",MIN('Salary Structure'!$H63,$H63*IF($C63="Old",'Tax Rates'!$C$38,'Tax Rates'!$C$37)))</f>
        <v/>
      </c>
      <c r="Y63" s="35">
        <f>IF('Employee Master'!$B63="","",$T63+$U63+$V63+$W63+$X63)</f>
        <v/>
      </c>
      <c r="Z63" s="38">
        <f>IF('Employee Master'!$B63="","",ROUND(MAX(0,$S63-$Y63)/10,0)*10)</f>
        <v/>
      </c>
      <c r="AA63" s="35">
        <f>IF('Employee Master'!$B63="","",ROUND(IF($C63="Old",MAX(0,$Z63-IFERROR(INDEX('Tax Rates'!$C$16:$C$18,MATCH($D63,'Tax Rates'!$B$16:$B$18,0)),'Tax Rates'!$C$16))*'Tax Rates'!$C$22+MAX(0,$Z63-'Tax Rates'!$C$20)*('Tax Rates'!$C$23-'Tax Rates'!$C$22)+MAX(0,$Z63-'Tax Rates'!$C$21)*('Tax Rates'!$C$24-'Tax Rates'!$C$23),SUMPRODUCT(('Tax Rates'!$B$6:$B$12&lt;$Z63)*($Z63-'Tax Rates'!$B$6:$B$12)*'Tax Rates'!$E$6:$E$12)),2))</f>
        <v/>
      </c>
      <c r="AB63" s="35">
        <f>IF('Employee Master'!$B63="","",IF($C63="Old",IF($Z63&lt;='Tax Rates'!$C$31,MIN($AA63,'Tax Rates'!$C$32),0),IF($Z63&lt;='Tax Rates'!$C$29,MIN($AA63,'Tax Rates'!$C$30),MAX(0,$AA63-MAX(0,$Z63-'Tax Rates'!$C$29)))))</f>
        <v/>
      </c>
      <c r="AC63" s="35">
        <f>IF('Employee Master'!$B63="","",$AA63-$AB63)</f>
        <v/>
      </c>
      <c r="AD63" s="35">
        <f>IF('Employee Master'!$B63="","",IFERROR(LOOKUP($Z63-1,'Tax Rates'!$B$43:$B$47,'Tax Rates'!$B$43:$B$47),0))</f>
        <v/>
      </c>
      <c r="AE63" s="35">
        <f>IF('Employee Master'!$B63="","",IF($C63="Old",MAX(0,$AD63-IFERROR(INDEX('Tax Rates'!$C$16:$C$18,MATCH($D63,'Tax Rates'!$B$16:$B$18,0)),'Tax Rates'!$C$16))*'Tax Rates'!$C$22+MAX(0,$AD63-'Tax Rates'!$C$20)*('Tax Rates'!$C$23-'Tax Rates'!$C$22)+MAX(0,$AD63-'Tax Rates'!$C$21)*('Tax Rates'!$C$24-'Tax Rates'!$C$23),SUMPRODUCT(('Tax Rates'!$B$6:$B$12&lt;$AD63)*($AD63-'Tax Rates'!$B$6:$B$12)*'Tax Rates'!$E$6:$E$12)))</f>
        <v/>
      </c>
      <c r="AF63" s="35">
        <f>IF('Employee Master'!$B63="","",IF($C63="Old",IF($AD63&lt;='Tax Rates'!$C$31,MIN($AE63,'Tax Rates'!$C$32),0),IF($AD63&lt;='Tax Rates'!$C$29,MIN($AE63,'Tax Rates'!$C$30),MAX(0,$AE63-MAX(0,$AD63-'Tax Rates'!$C$29)))))</f>
        <v/>
      </c>
      <c r="AG63" s="35">
        <f>IF('Employee Master'!$B63="","",$AE63-$AF63)</f>
        <v/>
      </c>
      <c r="AH63" s="40">
        <f>IF('Employee Master'!$B63="","",IFERROR(LOOKUP($AD63-1,'Tax Rates'!$B$43:$B$47,IF($C63="Old",'Tax Rates'!$D$43:$D$47,'Tax Rates'!$C$43:$C$47)),0))</f>
        <v/>
      </c>
      <c r="AI63" s="35">
        <f>IF('Employee Master'!$B63="","",$AG63*(1+$AH63))</f>
        <v/>
      </c>
      <c r="AJ63" s="40">
        <f>IF('Employee Master'!$B63="","",IFERROR(LOOKUP($Z63-1,'Tax Rates'!$B$43:$B$47,IF($C63="Old",'Tax Rates'!$D$43:$D$47,'Tax Rates'!$C$43:$C$47)),0))</f>
        <v/>
      </c>
      <c r="AK63" s="35">
        <f>IF('Employee Master'!$B63="","",$AC63*$AJ63)</f>
        <v/>
      </c>
      <c r="AL63" s="35">
        <f>IF('Employee Master'!$B63="","",IF($AJ63=0,0,MAX(0,($AC63+$AK63)-($AI63+($Z63-$AD63)))))</f>
        <v/>
      </c>
      <c r="AM63" s="35">
        <f>IF('Employee Master'!$B63="","",$AC63+$AK63-$AL63)</f>
        <v/>
      </c>
      <c r="AN63" s="35">
        <f>IF('Employee Master'!$B63="","",$AM63*'Tax Rates'!$C$33)</f>
        <v/>
      </c>
      <c r="AO63" s="35">
        <f>IF('Employee Master'!$B63="","",ROUND($AM63+$AN63,0))</f>
        <v/>
      </c>
      <c r="AP63" s="34">
        <f>IF('Employee Master'!$B63="","",IF(LEN(TRIM('Employee Master'!$D63))&lt;&gt;10,"No",IF(ISNUMBER(VALUE(MID(TRIM('Employee Master'!$D63),6,4))),"Yes","No")))</f>
        <v/>
      </c>
      <c r="AQ63" s="35">
        <f>IF('Employee Master'!$B63="","",IF($AP63="Yes",0,ROUND($Z63*0.2,0)))</f>
        <v/>
      </c>
      <c r="AR63" s="38">
        <f>IF('Employee Master'!$B63="","",MAX($AO63,$AQ63))</f>
        <v/>
      </c>
      <c r="AS63" s="35">
        <f>IF('Employee Master'!$B63="","",N('Employee Master'!$AF63))</f>
        <v/>
      </c>
      <c r="AT63" s="35">
        <f>IF('Employee Master'!$B63="","",N('Employee Master'!$AD63))</f>
        <v/>
      </c>
      <c r="AU63" s="35">
        <f>IF('Employee Master'!$B63="","",N('Employee Master'!$AE63))</f>
        <v/>
      </c>
      <c r="AV63" s="35">
        <f>IF('Employee Master'!$B63="","",MAX(0,$AR63-$AS63-$AT63-$AU63))</f>
        <v/>
      </c>
      <c r="AW63" s="41">
        <f>IF('Employee Master'!$B63="","",IF(N('Employee Master'!$AG63)=0,12,N('Employee Master'!$AG63)))</f>
        <v/>
      </c>
      <c r="AX63" s="38">
        <f>IF('Employee Master'!$B63="","",ROUND($AV63/$AW63,0))</f>
        <v/>
      </c>
    </row>
    <row r="64">
      <c r="A64" s="31">
        <f>IF('Employee Master'!$B64="","",'Employee Master'!$B64)</f>
        <v/>
      </c>
      <c r="B64" s="31">
        <f>IF('Employee Master'!$B64="","",'Employee Master'!$C64)</f>
        <v/>
      </c>
      <c r="C64" s="31">
        <f>IF('Employee Master'!$B64="","",IF('Employee Master'!$I64="","New",'Employee Master'!$I64))</f>
        <v/>
      </c>
      <c r="D64" s="31">
        <f>IF('Employee Master'!$B64="","",IF('Employee Master'!$J64="","Below 60",'Employee Master'!$J64))</f>
        <v/>
      </c>
      <c r="E64" s="32">
        <f>IF('Employee Master'!$B64="","",'Salary Structure'!$N64)</f>
        <v/>
      </c>
      <c r="F64" s="32">
        <f>IF('Employee Master'!$B64="","",'Salary Structure'!$U64)</f>
        <v/>
      </c>
      <c r="G64" s="32">
        <f>IF('Employee Master'!$B64="","",$E64+$F64)</f>
        <v/>
      </c>
      <c r="H64" s="32">
        <f>IF('Employee Master'!$B64="","",'Salary Structure'!$D64)</f>
        <v/>
      </c>
      <c r="I64" s="32">
        <f>IF('Employee Master'!$B64="","",'Salary Structure'!$E64)</f>
        <v/>
      </c>
      <c r="J64" s="32">
        <f>IF('Employee Master'!$B64="","",N('Employee Master'!$Q64)*12)</f>
        <v/>
      </c>
      <c r="K64" s="32">
        <f>IF('Employee Master'!$B64="","",IF(AND($C64="Old",$J64&gt;0,$I64&gt;0),MAX(0,MIN($I64,$J64-0.1*$H64,IF('Employee Master'!$P64="Yes",0.5,0.4)*$H64)),0))</f>
        <v/>
      </c>
      <c r="L64" s="32">
        <f>IF('Employee Master'!$B64="","",IF($C64="Old",N('Employee Master'!$V64),0))</f>
        <v/>
      </c>
      <c r="M64" s="32">
        <f>IF('Employee Master'!$B64="","",IF($C64="Old",'Tax Rates'!$C$28,'Tax Rates'!$C$27))</f>
        <v/>
      </c>
      <c r="N64" s="32">
        <f>IF('Employee Master'!$B64="","",IF($C64="Old",'Salary Structure'!$T64,0))</f>
        <v/>
      </c>
      <c r="O64" s="32">
        <f>IF('Employee Master'!$B64="","",$G64-$K64-$L64-$M64-$N64)</f>
        <v/>
      </c>
      <c r="P64" s="32">
        <f>IF('Employee Master'!$B64="","",N('Employee Master'!$AC64))</f>
        <v/>
      </c>
      <c r="Q64" s="32">
        <f>IF('Employee Master'!$B64="","",N('Employee Master'!$W64))</f>
        <v/>
      </c>
      <c r="R64" s="32">
        <f>IF('Employee Master'!$B64="","",IF($C64="Old",MIN(N('Employee Master'!$X64),'Tax Rates'!$C$36),0))</f>
        <v/>
      </c>
      <c r="S64" s="32">
        <f>IF('Employee Master'!$B64="","",MAX(0,$O64+$P64+$Q64-$R64))</f>
        <v/>
      </c>
      <c r="T64" s="32">
        <f>IF('Employee Master'!$B64="","",IF($C64="Old",MIN(N('Employee Master'!$Y64),'Tax Rates'!$C$34),0))</f>
        <v/>
      </c>
      <c r="U64" s="32">
        <f>IF('Employee Master'!$B64="","",IF($C64="Old",MIN(N('Employee Master'!$Z64),'Tax Rates'!$C$35),0))</f>
        <v/>
      </c>
      <c r="V64" s="32">
        <f>IF('Employee Master'!$B64="","",IF($C64="Old",N('Employee Master'!$AA64),0))</f>
        <v/>
      </c>
      <c r="W64" s="32">
        <f>IF('Employee Master'!$B64="","",IF($C64="Old",N('Employee Master'!$AB64),0))</f>
        <v/>
      </c>
      <c r="X64" s="32">
        <f>IF('Employee Master'!$B64="","",MIN('Salary Structure'!$H64,$H64*IF($C64="Old",'Tax Rates'!$C$38,'Tax Rates'!$C$37)))</f>
        <v/>
      </c>
      <c r="Y64" s="32">
        <f>IF('Employee Master'!$B64="","",$T64+$U64+$V64+$W64+$X64)</f>
        <v/>
      </c>
      <c r="Z64" s="38">
        <f>IF('Employee Master'!$B64="","",ROUND(MAX(0,$S64-$Y64)/10,0)*10)</f>
        <v/>
      </c>
      <c r="AA64" s="32">
        <f>IF('Employee Master'!$B64="","",ROUND(IF($C64="Old",MAX(0,$Z64-IFERROR(INDEX('Tax Rates'!$C$16:$C$18,MATCH($D64,'Tax Rates'!$B$16:$B$18,0)),'Tax Rates'!$C$16))*'Tax Rates'!$C$22+MAX(0,$Z64-'Tax Rates'!$C$20)*('Tax Rates'!$C$23-'Tax Rates'!$C$22)+MAX(0,$Z64-'Tax Rates'!$C$21)*('Tax Rates'!$C$24-'Tax Rates'!$C$23),SUMPRODUCT(('Tax Rates'!$B$6:$B$12&lt;$Z64)*($Z64-'Tax Rates'!$B$6:$B$12)*'Tax Rates'!$E$6:$E$12)),2))</f>
        <v/>
      </c>
      <c r="AB64" s="32">
        <f>IF('Employee Master'!$B64="","",IF($C64="Old",IF($Z64&lt;='Tax Rates'!$C$31,MIN($AA64,'Tax Rates'!$C$32),0),IF($Z64&lt;='Tax Rates'!$C$29,MIN($AA64,'Tax Rates'!$C$30),MAX(0,$AA64-MAX(0,$Z64-'Tax Rates'!$C$29)))))</f>
        <v/>
      </c>
      <c r="AC64" s="32">
        <f>IF('Employee Master'!$B64="","",$AA64-$AB64)</f>
        <v/>
      </c>
      <c r="AD64" s="32">
        <f>IF('Employee Master'!$B64="","",IFERROR(LOOKUP($Z64-1,'Tax Rates'!$B$43:$B$47,'Tax Rates'!$B$43:$B$47),0))</f>
        <v/>
      </c>
      <c r="AE64" s="32">
        <f>IF('Employee Master'!$B64="","",IF($C64="Old",MAX(0,$AD64-IFERROR(INDEX('Tax Rates'!$C$16:$C$18,MATCH($D64,'Tax Rates'!$B$16:$B$18,0)),'Tax Rates'!$C$16))*'Tax Rates'!$C$22+MAX(0,$AD64-'Tax Rates'!$C$20)*('Tax Rates'!$C$23-'Tax Rates'!$C$22)+MAX(0,$AD64-'Tax Rates'!$C$21)*('Tax Rates'!$C$24-'Tax Rates'!$C$23),SUMPRODUCT(('Tax Rates'!$B$6:$B$12&lt;$AD64)*($AD64-'Tax Rates'!$B$6:$B$12)*'Tax Rates'!$E$6:$E$12)))</f>
        <v/>
      </c>
      <c r="AF64" s="32">
        <f>IF('Employee Master'!$B64="","",IF($C64="Old",IF($AD64&lt;='Tax Rates'!$C$31,MIN($AE64,'Tax Rates'!$C$32),0),IF($AD64&lt;='Tax Rates'!$C$29,MIN($AE64,'Tax Rates'!$C$30),MAX(0,$AE64-MAX(0,$AD64-'Tax Rates'!$C$29)))))</f>
        <v/>
      </c>
      <c r="AG64" s="32">
        <f>IF('Employee Master'!$B64="","",$AE64-$AF64)</f>
        <v/>
      </c>
      <c r="AH64" s="16">
        <f>IF('Employee Master'!$B64="","",IFERROR(LOOKUP($AD64-1,'Tax Rates'!$B$43:$B$47,IF($C64="Old",'Tax Rates'!$D$43:$D$47,'Tax Rates'!$C$43:$C$47)),0))</f>
        <v/>
      </c>
      <c r="AI64" s="32">
        <f>IF('Employee Master'!$B64="","",$AG64*(1+$AH64))</f>
        <v/>
      </c>
      <c r="AJ64" s="16">
        <f>IF('Employee Master'!$B64="","",IFERROR(LOOKUP($Z64-1,'Tax Rates'!$B$43:$B$47,IF($C64="Old",'Tax Rates'!$D$43:$D$47,'Tax Rates'!$C$43:$C$47)),0))</f>
        <v/>
      </c>
      <c r="AK64" s="32">
        <f>IF('Employee Master'!$B64="","",$AC64*$AJ64)</f>
        <v/>
      </c>
      <c r="AL64" s="32">
        <f>IF('Employee Master'!$B64="","",IF($AJ64=0,0,MAX(0,($AC64+$AK64)-($AI64+($Z64-$AD64)))))</f>
        <v/>
      </c>
      <c r="AM64" s="32">
        <f>IF('Employee Master'!$B64="","",$AC64+$AK64-$AL64)</f>
        <v/>
      </c>
      <c r="AN64" s="32">
        <f>IF('Employee Master'!$B64="","",$AM64*'Tax Rates'!$C$33)</f>
        <v/>
      </c>
      <c r="AO64" s="32">
        <f>IF('Employee Master'!$B64="","",ROUND($AM64+$AN64,0))</f>
        <v/>
      </c>
      <c r="AP64" s="31">
        <f>IF('Employee Master'!$B64="","",IF(LEN(TRIM('Employee Master'!$D64))&lt;&gt;10,"No",IF(ISNUMBER(VALUE(MID(TRIM('Employee Master'!$D64),6,4))),"Yes","No")))</f>
        <v/>
      </c>
      <c r="AQ64" s="32">
        <f>IF('Employee Master'!$B64="","",IF($AP64="Yes",0,ROUND($Z64*0.2,0)))</f>
        <v/>
      </c>
      <c r="AR64" s="38">
        <f>IF('Employee Master'!$B64="","",MAX($AO64,$AQ64))</f>
        <v/>
      </c>
      <c r="AS64" s="32">
        <f>IF('Employee Master'!$B64="","",N('Employee Master'!$AF64))</f>
        <v/>
      </c>
      <c r="AT64" s="32">
        <f>IF('Employee Master'!$B64="","",N('Employee Master'!$AD64))</f>
        <v/>
      </c>
      <c r="AU64" s="32">
        <f>IF('Employee Master'!$B64="","",N('Employee Master'!$AE64))</f>
        <v/>
      </c>
      <c r="AV64" s="32">
        <f>IF('Employee Master'!$B64="","",MAX(0,$AR64-$AS64-$AT64-$AU64))</f>
        <v/>
      </c>
      <c r="AW64" s="39">
        <f>IF('Employee Master'!$B64="","",IF(N('Employee Master'!$AG64)=0,12,N('Employee Master'!$AG64)))</f>
        <v/>
      </c>
      <c r="AX64" s="38">
        <f>IF('Employee Master'!$B64="","",ROUND($AV64/$AW64,0))</f>
        <v/>
      </c>
    </row>
    <row r="65">
      <c r="A65" s="34">
        <f>IF('Employee Master'!$B65="","",'Employee Master'!$B65)</f>
        <v/>
      </c>
      <c r="B65" s="34">
        <f>IF('Employee Master'!$B65="","",'Employee Master'!$C65)</f>
        <v/>
      </c>
      <c r="C65" s="34">
        <f>IF('Employee Master'!$B65="","",IF('Employee Master'!$I65="","New",'Employee Master'!$I65))</f>
        <v/>
      </c>
      <c r="D65" s="34">
        <f>IF('Employee Master'!$B65="","",IF('Employee Master'!$J65="","Below 60",'Employee Master'!$J65))</f>
        <v/>
      </c>
      <c r="E65" s="35">
        <f>IF('Employee Master'!$B65="","",'Salary Structure'!$N65)</f>
        <v/>
      </c>
      <c r="F65" s="35">
        <f>IF('Employee Master'!$B65="","",'Salary Structure'!$U65)</f>
        <v/>
      </c>
      <c r="G65" s="35">
        <f>IF('Employee Master'!$B65="","",$E65+$F65)</f>
        <v/>
      </c>
      <c r="H65" s="35">
        <f>IF('Employee Master'!$B65="","",'Salary Structure'!$D65)</f>
        <v/>
      </c>
      <c r="I65" s="35">
        <f>IF('Employee Master'!$B65="","",'Salary Structure'!$E65)</f>
        <v/>
      </c>
      <c r="J65" s="35">
        <f>IF('Employee Master'!$B65="","",N('Employee Master'!$Q65)*12)</f>
        <v/>
      </c>
      <c r="K65" s="35">
        <f>IF('Employee Master'!$B65="","",IF(AND($C65="Old",$J65&gt;0,$I65&gt;0),MAX(0,MIN($I65,$J65-0.1*$H65,IF('Employee Master'!$P65="Yes",0.5,0.4)*$H65)),0))</f>
        <v/>
      </c>
      <c r="L65" s="35">
        <f>IF('Employee Master'!$B65="","",IF($C65="Old",N('Employee Master'!$V65),0))</f>
        <v/>
      </c>
      <c r="M65" s="35">
        <f>IF('Employee Master'!$B65="","",IF($C65="Old",'Tax Rates'!$C$28,'Tax Rates'!$C$27))</f>
        <v/>
      </c>
      <c r="N65" s="35">
        <f>IF('Employee Master'!$B65="","",IF($C65="Old",'Salary Structure'!$T65,0))</f>
        <v/>
      </c>
      <c r="O65" s="35">
        <f>IF('Employee Master'!$B65="","",$G65-$K65-$L65-$M65-$N65)</f>
        <v/>
      </c>
      <c r="P65" s="35">
        <f>IF('Employee Master'!$B65="","",N('Employee Master'!$AC65))</f>
        <v/>
      </c>
      <c r="Q65" s="35">
        <f>IF('Employee Master'!$B65="","",N('Employee Master'!$W65))</f>
        <v/>
      </c>
      <c r="R65" s="35">
        <f>IF('Employee Master'!$B65="","",IF($C65="Old",MIN(N('Employee Master'!$X65),'Tax Rates'!$C$36),0))</f>
        <v/>
      </c>
      <c r="S65" s="35">
        <f>IF('Employee Master'!$B65="","",MAX(0,$O65+$P65+$Q65-$R65))</f>
        <v/>
      </c>
      <c r="T65" s="35">
        <f>IF('Employee Master'!$B65="","",IF($C65="Old",MIN(N('Employee Master'!$Y65),'Tax Rates'!$C$34),0))</f>
        <v/>
      </c>
      <c r="U65" s="35">
        <f>IF('Employee Master'!$B65="","",IF($C65="Old",MIN(N('Employee Master'!$Z65),'Tax Rates'!$C$35),0))</f>
        <v/>
      </c>
      <c r="V65" s="35">
        <f>IF('Employee Master'!$B65="","",IF($C65="Old",N('Employee Master'!$AA65),0))</f>
        <v/>
      </c>
      <c r="W65" s="35">
        <f>IF('Employee Master'!$B65="","",IF($C65="Old",N('Employee Master'!$AB65),0))</f>
        <v/>
      </c>
      <c r="X65" s="35">
        <f>IF('Employee Master'!$B65="","",MIN('Salary Structure'!$H65,$H65*IF($C65="Old",'Tax Rates'!$C$38,'Tax Rates'!$C$37)))</f>
        <v/>
      </c>
      <c r="Y65" s="35">
        <f>IF('Employee Master'!$B65="","",$T65+$U65+$V65+$W65+$X65)</f>
        <v/>
      </c>
      <c r="Z65" s="38">
        <f>IF('Employee Master'!$B65="","",ROUND(MAX(0,$S65-$Y65)/10,0)*10)</f>
        <v/>
      </c>
      <c r="AA65" s="35">
        <f>IF('Employee Master'!$B65="","",ROUND(IF($C65="Old",MAX(0,$Z65-IFERROR(INDEX('Tax Rates'!$C$16:$C$18,MATCH($D65,'Tax Rates'!$B$16:$B$18,0)),'Tax Rates'!$C$16))*'Tax Rates'!$C$22+MAX(0,$Z65-'Tax Rates'!$C$20)*('Tax Rates'!$C$23-'Tax Rates'!$C$22)+MAX(0,$Z65-'Tax Rates'!$C$21)*('Tax Rates'!$C$24-'Tax Rates'!$C$23),SUMPRODUCT(('Tax Rates'!$B$6:$B$12&lt;$Z65)*($Z65-'Tax Rates'!$B$6:$B$12)*'Tax Rates'!$E$6:$E$12)),2))</f>
        <v/>
      </c>
      <c r="AB65" s="35">
        <f>IF('Employee Master'!$B65="","",IF($C65="Old",IF($Z65&lt;='Tax Rates'!$C$31,MIN($AA65,'Tax Rates'!$C$32),0),IF($Z65&lt;='Tax Rates'!$C$29,MIN($AA65,'Tax Rates'!$C$30),MAX(0,$AA65-MAX(0,$Z65-'Tax Rates'!$C$29)))))</f>
        <v/>
      </c>
      <c r="AC65" s="35">
        <f>IF('Employee Master'!$B65="","",$AA65-$AB65)</f>
        <v/>
      </c>
      <c r="AD65" s="35">
        <f>IF('Employee Master'!$B65="","",IFERROR(LOOKUP($Z65-1,'Tax Rates'!$B$43:$B$47,'Tax Rates'!$B$43:$B$47),0))</f>
        <v/>
      </c>
      <c r="AE65" s="35">
        <f>IF('Employee Master'!$B65="","",IF($C65="Old",MAX(0,$AD65-IFERROR(INDEX('Tax Rates'!$C$16:$C$18,MATCH($D65,'Tax Rates'!$B$16:$B$18,0)),'Tax Rates'!$C$16))*'Tax Rates'!$C$22+MAX(0,$AD65-'Tax Rates'!$C$20)*('Tax Rates'!$C$23-'Tax Rates'!$C$22)+MAX(0,$AD65-'Tax Rates'!$C$21)*('Tax Rates'!$C$24-'Tax Rates'!$C$23),SUMPRODUCT(('Tax Rates'!$B$6:$B$12&lt;$AD65)*($AD65-'Tax Rates'!$B$6:$B$12)*'Tax Rates'!$E$6:$E$12)))</f>
        <v/>
      </c>
      <c r="AF65" s="35">
        <f>IF('Employee Master'!$B65="","",IF($C65="Old",IF($AD65&lt;='Tax Rates'!$C$31,MIN($AE65,'Tax Rates'!$C$32),0),IF($AD65&lt;='Tax Rates'!$C$29,MIN($AE65,'Tax Rates'!$C$30),MAX(0,$AE65-MAX(0,$AD65-'Tax Rates'!$C$29)))))</f>
        <v/>
      </c>
      <c r="AG65" s="35">
        <f>IF('Employee Master'!$B65="","",$AE65-$AF65)</f>
        <v/>
      </c>
      <c r="AH65" s="40">
        <f>IF('Employee Master'!$B65="","",IFERROR(LOOKUP($AD65-1,'Tax Rates'!$B$43:$B$47,IF($C65="Old",'Tax Rates'!$D$43:$D$47,'Tax Rates'!$C$43:$C$47)),0))</f>
        <v/>
      </c>
      <c r="AI65" s="35">
        <f>IF('Employee Master'!$B65="","",$AG65*(1+$AH65))</f>
        <v/>
      </c>
      <c r="AJ65" s="40">
        <f>IF('Employee Master'!$B65="","",IFERROR(LOOKUP($Z65-1,'Tax Rates'!$B$43:$B$47,IF($C65="Old",'Tax Rates'!$D$43:$D$47,'Tax Rates'!$C$43:$C$47)),0))</f>
        <v/>
      </c>
      <c r="AK65" s="35">
        <f>IF('Employee Master'!$B65="","",$AC65*$AJ65)</f>
        <v/>
      </c>
      <c r="AL65" s="35">
        <f>IF('Employee Master'!$B65="","",IF($AJ65=0,0,MAX(0,($AC65+$AK65)-($AI65+($Z65-$AD65)))))</f>
        <v/>
      </c>
      <c r="AM65" s="35">
        <f>IF('Employee Master'!$B65="","",$AC65+$AK65-$AL65)</f>
        <v/>
      </c>
      <c r="AN65" s="35">
        <f>IF('Employee Master'!$B65="","",$AM65*'Tax Rates'!$C$33)</f>
        <v/>
      </c>
      <c r="AO65" s="35">
        <f>IF('Employee Master'!$B65="","",ROUND($AM65+$AN65,0))</f>
        <v/>
      </c>
      <c r="AP65" s="34">
        <f>IF('Employee Master'!$B65="","",IF(LEN(TRIM('Employee Master'!$D65))&lt;&gt;10,"No",IF(ISNUMBER(VALUE(MID(TRIM('Employee Master'!$D65),6,4))),"Yes","No")))</f>
        <v/>
      </c>
      <c r="AQ65" s="35">
        <f>IF('Employee Master'!$B65="","",IF($AP65="Yes",0,ROUND($Z65*0.2,0)))</f>
        <v/>
      </c>
      <c r="AR65" s="38">
        <f>IF('Employee Master'!$B65="","",MAX($AO65,$AQ65))</f>
        <v/>
      </c>
      <c r="AS65" s="35">
        <f>IF('Employee Master'!$B65="","",N('Employee Master'!$AF65))</f>
        <v/>
      </c>
      <c r="AT65" s="35">
        <f>IF('Employee Master'!$B65="","",N('Employee Master'!$AD65))</f>
        <v/>
      </c>
      <c r="AU65" s="35">
        <f>IF('Employee Master'!$B65="","",N('Employee Master'!$AE65))</f>
        <v/>
      </c>
      <c r="AV65" s="35">
        <f>IF('Employee Master'!$B65="","",MAX(0,$AR65-$AS65-$AT65-$AU65))</f>
        <v/>
      </c>
      <c r="AW65" s="41">
        <f>IF('Employee Master'!$B65="","",IF(N('Employee Master'!$AG65)=0,12,N('Employee Master'!$AG65)))</f>
        <v/>
      </c>
      <c r="AX65" s="38">
        <f>IF('Employee Master'!$B65="","",ROUND($AV65/$AW65,0))</f>
        <v/>
      </c>
    </row>
    <row r="66">
      <c r="A66" s="31">
        <f>IF('Employee Master'!$B66="","",'Employee Master'!$B66)</f>
        <v/>
      </c>
      <c r="B66" s="31">
        <f>IF('Employee Master'!$B66="","",'Employee Master'!$C66)</f>
        <v/>
      </c>
      <c r="C66" s="31">
        <f>IF('Employee Master'!$B66="","",IF('Employee Master'!$I66="","New",'Employee Master'!$I66))</f>
        <v/>
      </c>
      <c r="D66" s="31">
        <f>IF('Employee Master'!$B66="","",IF('Employee Master'!$J66="","Below 60",'Employee Master'!$J66))</f>
        <v/>
      </c>
      <c r="E66" s="32">
        <f>IF('Employee Master'!$B66="","",'Salary Structure'!$N66)</f>
        <v/>
      </c>
      <c r="F66" s="32">
        <f>IF('Employee Master'!$B66="","",'Salary Structure'!$U66)</f>
        <v/>
      </c>
      <c r="G66" s="32">
        <f>IF('Employee Master'!$B66="","",$E66+$F66)</f>
        <v/>
      </c>
      <c r="H66" s="32">
        <f>IF('Employee Master'!$B66="","",'Salary Structure'!$D66)</f>
        <v/>
      </c>
      <c r="I66" s="32">
        <f>IF('Employee Master'!$B66="","",'Salary Structure'!$E66)</f>
        <v/>
      </c>
      <c r="J66" s="32">
        <f>IF('Employee Master'!$B66="","",N('Employee Master'!$Q66)*12)</f>
        <v/>
      </c>
      <c r="K66" s="32">
        <f>IF('Employee Master'!$B66="","",IF(AND($C66="Old",$J66&gt;0,$I66&gt;0),MAX(0,MIN($I66,$J66-0.1*$H66,IF('Employee Master'!$P66="Yes",0.5,0.4)*$H66)),0))</f>
        <v/>
      </c>
      <c r="L66" s="32">
        <f>IF('Employee Master'!$B66="","",IF($C66="Old",N('Employee Master'!$V66),0))</f>
        <v/>
      </c>
      <c r="M66" s="32">
        <f>IF('Employee Master'!$B66="","",IF($C66="Old",'Tax Rates'!$C$28,'Tax Rates'!$C$27))</f>
        <v/>
      </c>
      <c r="N66" s="32">
        <f>IF('Employee Master'!$B66="","",IF($C66="Old",'Salary Structure'!$T66,0))</f>
        <v/>
      </c>
      <c r="O66" s="32">
        <f>IF('Employee Master'!$B66="","",$G66-$K66-$L66-$M66-$N66)</f>
        <v/>
      </c>
      <c r="P66" s="32">
        <f>IF('Employee Master'!$B66="","",N('Employee Master'!$AC66))</f>
        <v/>
      </c>
      <c r="Q66" s="32">
        <f>IF('Employee Master'!$B66="","",N('Employee Master'!$W66))</f>
        <v/>
      </c>
      <c r="R66" s="32">
        <f>IF('Employee Master'!$B66="","",IF($C66="Old",MIN(N('Employee Master'!$X66),'Tax Rates'!$C$36),0))</f>
        <v/>
      </c>
      <c r="S66" s="32">
        <f>IF('Employee Master'!$B66="","",MAX(0,$O66+$P66+$Q66-$R66))</f>
        <v/>
      </c>
      <c r="T66" s="32">
        <f>IF('Employee Master'!$B66="","",IF($C66="Old",MIN(N('Employee Master'!$Y66),'Tax Rates'!$C$34),0))</f>
        <v/>
      </c>
      <c r="U66" s="32">
        <f>IF('Employee Master'!$B66="","",IF($C66="Old",MIN(N('Employee Master'!$Z66),'Tax Rates'!$C$35),0))</f>
        <v/>
      </c>
      <c r="V66" s="32">
        <f>IF('Employee Master'!$B66="","",IF($C66="Old",N('Employee Master'!$AA66),0))</f>
        <v/>
      </c>
      <c r="W66" s="32">
        <f>IF('Employee Master'!$B66="","",IF($C66="Old",N('Employee Master'!$AB66),0))</f>
        <v/>
      </c>
      <c r="X66" s="32">
        <f>IF('Employee Master'!$B66="","",MIN('Salary Structure'!$H66,$H66*IF($C66="Old",'Tax Rates'!$C$38,'Tax Rates'!$C$37)))</f>
        <v/>
      </c>
      <c r="Y66" s="32">
        <f>IF('Employee Master'!$B66="","",$T66+$U66+$V66+$W66+$X66)</f>
        <v/>
      </c>
      <c r="Z66" s="38">
        <f>IF('Employee Master'!$B66="","",ROUND(MAX(0,$S66-$Y66)/10,0)*10)</f>
        <v/>
      </c>
      <c r="AA66" s="32">
        <f>IF('Employee Master'!$B66="","",ROUND(IF($C66="Old",MAX(0,$Z66-IFERROR(INDEX('Tax Rates'!$C$16:$C$18,MATCH($D66,'Tax Rates'!$B$16:$B$18,0)),'Tax Rates'!$C$16))*'Tax Rates'!$C$22+MAX(0,$Z66-'Tax Rates'!$C$20)*('Tax Rates'!$C$23-'Tax Rates'!$C$22)+MAX(0,$Z66-'Tax Rates'!$C$21)*('Tax Rates'!$C$24-'Tax Rates'!$C$23),SUMPRODUCT(('Tax Rates'!$B$6:$B$12&lt;$Z66)*($Z66-'Tax Rates'!$B$6:$B$12)*'Tax Rates'!$E$6:$E$12)),2))</f>
        <v/>
      </c>
      <c r="AB66" s="32">
        <f>IF('Employee Master'!$B66="","",IF($C66="Old",IF($Z66&lt;='Tax Rates'!$C$31,MIN($AA66,'Tax Rates'!$C$32),0),IF($Z66&lt;='Tax Rates'!$C$29,MIN($AA66,'Tax Rates'!$C$30),MAX(0,$AA66-MAX(0,$Z66-'Tax Rates'!$C$29)))))</f>
        <v/>
      </c>
      <c r="AC66" s="32">
        <f>IF('Employee Master'!$B66="","",$AA66-$AB66)</f>
        <v/>
      </c>
      <c r="AD66" s="32">
        <f>IF('Employee Master'!$B66="","",IFERROR(LOOKUP($Z66-1,'Tax Rates'!$B$43:$B$47,'Tax Rates'!$B$43:$B$47),0))</f>
        <v/>
      </c>
      <c r="AE66" s="32">
        <f>IF('Employee Master'!$B66="","",IF($C66="Old",MAX(0,$AD66-IFERROR(INDEX('Tax Rates'!$C$16:$C$18,MATCH($D66,'Tax Rates'!$B$16:$B$18,0)),'Tax Rates'!$C$16))*'Tax Rates'!$C$22+MAX(0,$AD66-'Tax Rates'!$C$20)*('Tax Rates'!$C$23-'Tax Rates'!$C$22)+MAX(0,$AD66-'Tax Rates'!$C$21)*('Tax Rates'!$C$24-'Tax Rates'!$C$23),SUMPRODUCT(('Tax Rates'!$B$6:$B$12&lt;$AD66)*($AD66-'Tax Rates'!$B$6:$B$12)*'Tax Rates'!$E$6:$E$12)))</f>
        <v/>
      </c>
      <c r="AF66" s="32">
        <f>IF('Employee Master'!$B66="","",IF($C66="Old",IF($AD66&lt;='Tax Rates'!$C$31,MIN($AE66,'Tax Rates'!$C$32),0),IF($AD66&lt;='Tax Rates'!$C$29,MIN($AE66,'Tax Rates'!$C$30),MAX(0,$AE66-MAX(0,$AD66-'Tax Rates'!$C$29)))))</f>
        <v/>
      </c>
      <c r="AG66" s="32">
        <f>IF('Employee Master'!$B66="","",$AE66-$AF66)</f>
        <v/>
      </c>
      <c r="AH66" s="16">
        <f>IF('Employee Master'!$B66="","",IFERROR(LOOKUP($AD66-1,'Tax Rates'!$B$43:$B$47,IF($C66="Old",'Tax Rates'!$D$43:$D$47,'Tax Rates'!$C$43:$C$47)),0))</f>
        <v/>
      </c>
      <c r="AI66" s="32">
        <f>IF('Employee Master'!$B66="","",$AG66*(1+$AH66))</f>
        <v/>
      </c>
      <c r="AJ66" s="16">
        <f>IF('Employee Master'!$B66="","",IFERROR(LOOKUP($Z66-1,'Tax Rates'!$B$43:$B$47,IF($C66="Old",'Tax Rates'!$D$43:$D$47,'Tax Rates'!$C$43:$C$47)),0))</f>
        <v/>
      </c>
      <c r="AK66" s="32">
        <f>IF('Employee Master'!$B66="","",$AC66*$AJ66)</f>
        <v/>
      </c>
      <c r="AL66" s="32">
        <f>IF('Employee Master'!$B66="","",IF($AJ66=0,0,MAX(0,($AC66+$AK66)-($AI66+($Z66-$AD66)))))</f>
        <v/>
      </c>
      <c r="AM66" s="32">
        <f>IF('Employee Master'!$B66="","",$AC66+$AK66-$AL66)</f>
        <v/>
      </c>
      <c r="AN66" s="32">
        <f>IF('Employee Master'!$B66="","",$AM66*'Tax Rates'!$C$33)</f>
        <v/>
      </c>
      <c r="AO66" s="32">
        <f>IF('Employee Master'!$B66="","",ROUND($AM66+$AN66,0))</f>
        <v/>
      </c>
      <c r="AP66" s="31">
        <f>IF('Employee Master'!$B66="","",IF(LEN(TRIM('Employee Master'!$D66))&lt;&gt;10,"No",IF(ISNUMBER(VALUE(MID(TRIM('Employee Master'!$D66),6,4))),"Yes","No")))</f>
        <v/>
      </c>
      <c r="AQ66" s="32">
        <f>IF('Employee Master'!$B66="","",IF($AP66="Yes",0,ROUND($Z66*0.2,0)))</f>
        <v/>
      </c>
      <c r="AR66" s="38">
        <f>IF('Employee Master'!$B66="","",MAX($AO66,$AQ66))</f>
        <v/>
      </c>
      <c r="AS66" s="32">
        <f>IF('Employee Master'!$B66="","",N('Employee Master'!$AF66))</f>
        <v/>
      </c>
      <c r="AT66" s="32">
        <f>IF('Employee Master'!$B66="","",N('Employee Master'!$AD66))</f>
        <v/>
      </c>
      <c r="AU66" s="32">
        <f>IF('Employee Master'!$B66="","",N('Employee Master'!$AE66))</f>
        <v/>
      </c>
      <c r="AV66" s="32">
        <f>IF('Employee Master'!$B66="","",MAX(0,$AR66-$AS66-$AT66-$AU66))</f>
        <v/>
      </c>
      <c r="AW66" s="39">
        <f>IF('Employee Master'!$B66="","",IF(N('Employee Master'!$AG66)=0,12,N('Employee Master'!$AG66)))</f>
        <v/>
      </c>
      <c r="AX66" s="38">
        <f>IF('Employee Master'!$B66="","",ROUND($AV66/$AW66,0))</f>
        <v/>
      </c>
    </row>
    <row r="67">
      <c r="A67" s="34">
        <f>IF('Employee Master'!$B67="","",'Employee Master'!$B67)</f>
        <v/>
      </c>
      <c r="B67" s="34">
        <f>IF('Employee Master'!$B67="","",'Employee Master'!$C67)</f>
        <v/>
      </c>
      <c r="C67" s="34">
        <f>IF('Employee Master'!$B67="","",IF('Employee Master'!$I67="","New",'Employee Master'!$I67))</f>
        <v/>
      </c>
      <c r="D67" s="34">
        <f>IF('Employee Master'!$B67="","",IF('Employee Master'!$J67="","Below 60",'Employee Master'!$J67))</f>
        <v/>
      </c>
      <c r="E67" s="35">
        <f>IF('Employee Master'!$B67="","",'Salary Structure'!$N67)</f>
        <v/>
      </c>
      <c r="F67" s="35">
        <f>IF('Employee Master'!$B67="","",'Salary Structure'!$U67)</f>
        <v/>
      </c>
      <c r="G67" s="35">
        <f>IF('Employee Master'!$B67="","",$E67+$F67)</f>
        <v/>
      </c>
      <c r="H67" s="35">
        <f>IF('Employee Master'!$B67="","",'Salary Structure'!$D67)</f>
        <v/>
      </c>
      <c r="I67" s="35">
        <f>IF('Employee Master'!$B67="","",'Salary Structure'!$E67)</f>
        <v/>
      </c>
      <c r="J67" s="35">
        <f>IF('Employee Master'!$B67="","",N('Employee Master'!$Q67)*12)</f>
        <v/>
      </c>
      <c r="K67" s="35">
        <f>IF('Employee Master'!$B67="","",IF(AND($C67="Old",$J67&gt;0,$I67&gt;0),MAX(0,MIN($I67,$J67-0.1*$H67,IF('Employee Master'!$P67="Yes",0.5,0.4)*$H67)),0))</f>
        <v/>
      </c>
      <c r="L67" s="35">
        <f>IF('Employee Master'!$B67="","",IF($C67="Old",N('Employee Master'!$V67),0))</f>
        <v/>
      </c>
      <c r="M67" s="35">
        <f>IF('Employee Master'!$B67="","",IF($C67="Old",'Tax Rates'!$C$28,'Tax Rates'!$C$27))</f>
        <v/>
      </c>
      <c r="N67" s="35">
        <f>IF('Employee Master'!$B67="","",IF($C67="Old",'Salary Structure'!$T67,0))</f>
        <v/>
      </c>
      <c r="O67" s="35">
        <f>IF('Employee Master'!$B67="","",$G67-$K67-$L67-$M67-$N67)</f>
        <v/>
      </c>
      <c r="P67" s="35">
        <f>IF('Employee Master'!$B67="","",N('Employee Master'!$AC67))</f>
        <v/>
      </c>
      <c r="Q67" s="35">
        <f>IF('Employee Master'!$B67="","",N('Employee Master'!$W67))</f>
        <v/>
      </c>
      <c r="R67" s="35">
        <f>IF('Employee Master'!$B67="","",IF($C67="Old",MIN(N('Employee Master'!$X67),'Tax Rates'!$C$36),0))</f>
        <v/>
      </c>
      <c r="S67" s="35">
        <f>IF('Employee Master'!$B67="","",MAX(0,$O67+$P67+$Q67-$R67))</f>
        <v/>
      </c>
      <c r="T67" s="35">
        <f>IF('Employee Master'!$B67="","",IF($C67="Old",MIN(N('Employee Master'!$Y67),'Tax Rates'!$C$34),0))</f>
        <v/>
      </c>
      <c r="U67" s="35">
        <f>IF('Employee Master'!$B67="","",IF($C67="Old",MIN(N('Employee Master'!$Z67),'Tax Rates'!$C$35),0))</f>
        <v/>
      </c>
      <c r="V67" s="35">
        <f>IF('Employee Master'!$B67="","",IF($C67="Old",N('Employee Master'!$AA67),0))</f>
        <v/>
      </c>
      <c r="W67" s="35">
        <f>IF('Employee Master'!$B67="","",IF($C67="Old",N('Employee Master'!$AB67),0))</f>
        <v/>
      </c>
      <c r="X67" s="35">
        <f>IF('Employee Master'!$B67="","",MIN('Salary Structure'!$H67,$H67*IF($C67="Old",'Tax Rates'!$C$38,'Tax Rates'!$C$37)))</f>
        <v/>
      </c>
      <c r="Y67" s="35">
        <f>IF('Employee Master'!$B67="","",$T67+$U67+$V67+$W67+$X67)</f>
        <v/>
      </c>
      <c r="Z67" s="38">
        <f>IF('Employee Master'!$B67="","",ROUND(MAX(0,$S67-$Y67)/10,0)*10)</f>
        <v/>
      </c>
      <c r="AA67" s="35">
        <f>IF('Employee Master'!$B67="","",ROUND(IF($C67="Old",MAX(0,$Z67-IFERROR(INDEX('Tax Rates'!$C$16:$C$18,MATCH($D67,'Tax Rates'!$B$16:$B$18,0)),'Tax Rates'!$C$16))*'Tax Rates'!$C$22+MAX(0,$Z67-'Tax Rates'!$C$20)*('Tax Rates'!$C$23-'Tax Rates'!$C$22)+MAX(0,$Z67-'Tax Rates'!$C$21)*('Tax Rates'!$C$24-'Tax Rates'!$C$23),SUMPRODUCT(('Tax Rates'!$B$6:$B$12&lt;$Z67)*($Z67-'Tax Rates'!$B$6:$B$12)*'Tax Rates'!$E$6:$E$12)),2))</f>
        <v/>
      </c>
      <c r="AB67" s="35">
        <f>IF('Employee Master'!$B67="","",IF($C67="Old",IF($Z67&lt;='Tax Rates'!$C$31,MIN($AA67,'Tax Rates'!$C$32),0),IF($Z67&lt;='Tax Rates'!$C$29,MIN($AA67,'Tax Rates'!$C$30),MAX(0,$AA67-MAX(0,$Z67-'Tax Rates'!$C$29)))))</f>
        <v/>
      </c>
      <c r="AC67" s="35">
        <f>IF('Employee Master'!$B67="","",$AA67-$AB67)</f>
        <v/>
      </c>
      <c r="AD67" s="35">
        <f>IF('Employee Master'!$B67="","",IFERROR(LOOKUP($Z67-1,'Tax Rates'!$B$43:$B$47,'Tax Rates'!$B$43:$B$47),0))</f>
        <v/>
      </c>
      <c r="AE67" s="35">
        <f>IF('Employee Master'!$B67="","",IF($C67="Old",MAX(0,$AD67-IFERROR(INDEX('Tax Rates'!$C$16:$C$18,MATCH($D67,'Tax Rates'!$B$16:$B$18,0)),'Tax Rates'!$C$16))*'Tax Rates'!$C$22+MAX(0,$AD67-'Tax Rates'!$C$20)*('Tax Rates'!$C$23-'Tax Rates'!$C$22)+MAX(0,$AD67-'Tax Rates'!$C$21)*('Tax Rates'!$C$24-'Tax Rates'!$C$23),SUMPRODUCT(('Tax Rates'!$B$6:$B$12&lt;$AD67)*($AD67-'Tax Rates'!$B$6:$B$12)*'Tax Rates'!$E$6:$E$12)))</f>
        <v/>
      </c>
      <c r="AF67" s="35">
        <f>IF('Employee Master'!$B67="","",IF($C67="Old",IF($AD67&lt;='Tax Rates'!$C$31,MIN($AE67,'Tax Rates'!$C$32),0),IF($AD67&lt;='Tax Rates'!$C$29,MIN($AE67,'Tax Rates'!$C$30),MAX(0,$AE67-MAX(0,$AD67-'Tax Rates'!$C$29)))))</f>
        <v/>
      </c>
      <c r="AG67" s="35">
        <f>IF('Employee Master'!$B67="","",$AE67-$AF67)</f>
        <v/>
      </c>
      <c r="AH67" s="40">
        <f>IF('Employee Master'!$B67="","",IFERROR(LOOKUP($AD67-1,'Tax Rates'!$B$43:$B$47,IF($C67="Old",'Tax Rates'!$D$43:$D$47,'Tax Rates'!$C$43:$C$47)),0))</f>
        <v/>
      </c>
      <c r="AI67" s="35">
        <f>IF('Employee Master'!$B67="","",$AG67*(1+$AH67))</f>
        <v/>
      </c>
      <c r="AJ67" s="40">
        <f>IF('Employee Master'!$B67="","",IFERROR(LOOKUP($Z67-1,'Tax Rates'!$B$43:$B$47,IF($C67="Old",'Tax Rates'!$D$43:$D$47,'Tax Rates'!$C$43:$C$47)),0))</f>
        <v/>
      </c>
      <c r="AK67" s="35">
        <f>IF('Employee Master'!$B67="","",$AC67*$AJ67)</f>
        <v/>
      </c>
      <c r="AL67" s="35">
        <f>IF('Employee Master'!$B67="","",IF($AJ67=0,0,MAX(0,($AC67+$AK67)-($AI67+($Z67-$AD67)))))</f>
        <v/>
      </c>
      <c r="AM67" s="35">
        <f>IF('Employee Master'!$B67="","",$AC67+$AK67-$AL67)</f>
        <v/>
      </c>
      <c r="AN67" s="35">
        <f>IF('Employee Master'!$B67="","",$AM67*'Tax Rates'!$C$33)</f>
        <v/>
      </c>
      <c r="AO67" s="35">
        <f>IF('Employee Master'!$B67="","",ROUND($AM67+$AN67,0))</f>
        <v/>
      </c>
      <c r="AP67" s="34">
        <f>IF('Employee Master'!$B67="","",IF(LEN(TRIM('Employee Master'!$D67))&lt;&gt;10,"No",IF(ISNUMBER(VALUE(MID(TRIM('Employee Master'!$D67),6,4))),"Yes","No")))</f>
        <v/>
      </c>
      <c r="AQ67" s="35">
        <f>IF('Employee Master'!$B67="","",IF($AP67="Yes",0,ROUND($Z67*0.2,0)))</f>
        <v/>
      </c>
      <c r="AR67" s="38">
        <f>IF('Employee Master'!$B67="","",MAX($AO67,$AQ67))</f>
        <v/>
      </c>
      <c r="AS67" s="35">
        <f>IF('Employee Master'!$B67="","",N('Employee Master'!$AF67))</f>
        <v/>
      </c>
      <c r="AT67" s="35">
        <f>IF('Employee Master'!$B67="","",N('Employee Master'!$AD67))</f>
        <v/>
      </c>
      <c r="AU67" s="35">
        <f>IF('Employee Master'!$B67="","",N('Employee Master'!$AE67))</f>
        <v/>
      </c>
      <c r="AV67" s="35">
        <f>IF('Employee Master'!$B67="","",MAX(0,$AR67-$AS67-$AT67-$AU67))</f>
        <v/>
      </c>
      <c r="AW67" s="41">
        <f>IF('Employee Master'!$B67="","",IF(N('Employee Master'!$AG67)=0,12,N('Employee Master'!$AG67)))</f>
        <v/>
      </c>
      <c r="AX67" s="38">
        <f>IF('Employee Master'!$B67="","",ROUND($AV67/$AW67,0))</f>
        <v/>
      </c>
    </row>
    <row r="68">
      <c r="A68" s="31">
        <f>IF('Employee Master'!$B68="","",'Employee Master'!$B68)</f>
        <v/>
      </c>
      <c r="B68" s="31">
        <f>IF('Employee Master'!$B68="","",'Employee Master'!$C68)</f>
        <v/>
      </c>
      <c r="C68" s="31">
        <f>IF('Employee Master'!$B68="","",IF('Employee Master'!$I68="","New",'Employee Master'!$I68))</f>
        <v/>
      </c>
      <c r="D68" s="31">
        <f>IF('Employee Master'!$B68="","",IF('Employee Master'!$J68="","Below 60",'Employee Master'!$J68))</f>
        <v/>
      </c>
      <c r="E68" s="32">
        <f>IF('Employee Master'!$B68="","",'Salary Structure'!$N68)</f>
        <v/>
      </c>
      <c r="F68" s="32">
        <f>IF('Employee Master'!$B68="","",'Salary Structure'!$U68)</f>
        <v/>
      </c>
      <c r="G68" s="32">
        <f>IF('Employee Master'!$B68="","",$E68+$F68)</f>
        <v/>
      </c>
      <c r="H68" s="32">
        <f>IF('Employee Master'!$B68="","",'Salary Structure'!$D68)</f>
        <v/>
      </c>
      <c r="I68" s="32">
        <f>IF('Employee Master'!$B68="","",'Salary Structure'!$E68)</f>
        <v/>
      </c>
      <c r="J68" s="32">
        <f>IF('Employee Master'!$B68="","",N('Employee Master'!$Q68)*12)</f>
        <v/>
      </c>
      <c r="K68" s="32">
        <f>IF('Employee Master'!$B68="","",IF(AND($C68="Old",$J68&gt;0,$I68&gt;0),MAX(0,MIN($I68,$J68-0.1*$H68,IF('Employee Master'!$P68="Yes",0.5,0.4)*$H68)),0))</f>
        <v/>
      </c>
      <c r="L68" s="32">
        <f>IF('Employee Master'!$B68="","",IF($C68="Old",N('Employee Master'!$V68),0))</f>
        <v/>
      </c>
      <c r="M68" s="32">
        <f>IF('Employee Master'!$B68="","",IF($C68="Old",'Tax Rates'!$C$28,'Tax Rates'!$C$27))</f>
        <v/>
      </c>
      <c r="N68" s="32">
        <f>IF('Employee Master'!$B68="","",IF($C68="Old",'Salary Structure'!$T68,0))</f>
        <v/>
      </c>
      <c r="O68" s="32">
        <f>IF('Employee Master'!$B68="","",$G68-$K68-$L68-$M68-$N68)</f>
        <v/>
      </c>
      <c r="P68" s="32">
        <f>IF('Employee Master'!$B68="","",N('Employee Master'!$AC68))</f>
        <v/>
      </c>
      <c r="Q68" s="32">
        <f>IF('Employee Master'!$B68="","",N('Employee Master'!$W68))</f>
        <v/>
      </c>
      <c r="R68" s="32">
        <f>IF('Employee Master'!$B68="","",IF($C68="Old",MIN(N('Employee Master'!$X68),'Tax Rates'!$C$36),0))</f>
        <v/>
      </c>
      <c r="S68" s="32">
        <f>IF('Employee Master'!$B68="","",MAX(0,$O68+$P68+$Q68-$R68))</f>
        <v/>
      </c>
      <c r="T68" s="32">
        <f>IF('Employee Master'!$B68="","",IF($C68="Old",MIN(N('Employee Master'!$Y68),'Tax Rates'!$C$34),0))</f>
        <v/>
      </c>
      <c r="U68" s="32">
        <f>IF('Employee Master'!$B68="","",IF($C68="Old",MIN(N('Employee Master'!$Z68),'Tax Rates'!$C$35),0))</f>
        <v/>
      </c>
      <c r="V68" s="32">
        <f>IF('Employee Master'!$B68="","",IF($C68="Old",N('Employee Master'!$AA68),0))</f>
        <v/>
      </c>
      <c r="W68" s="32">
        <f>IF('Employee Master'!$B68="","",IF($C68="Old",N('Employee Master'!$AB68),0))</f>
        <v/>
      </c>
      <c r="X68" s="32">
        <f>IF('Employee Master'!$B68="","",MIN('Salary Structure'!$H68,$H68*IF($C68="Old",'Tax Rates'!$C$38,'Tax Rates'!$C$37)))</f>
        <v/>
      </c>
      <c r="Y68" s="32">
        <f>IF('Employee Master'!$B68="","",$T68+$U68+$V68+$W68+$X68)</f>
        <v/>
      </c>
      <c r="Z68" s="38">
        <f>IF('Employee Master'!$B68="","",ROUND(MAX(0,$S68-$Y68)/10,0)*10)</f>
        <v/>
      </c>
      <c r="AA68" s="32">
        <f>IF('Employee Master'!$B68="","",ROUND(IF($C68="Old",MAX(0,$Z68-IFERROR(INDEX('Tax Rates'!$C$16:$C$18,MATCH($D68,'Tax Rates'!$B$16:$B$18,0)),'Tax Rates'!$C$16))*'Tax Rates'!$C$22+MAX(0,$Z68-'Tax Rates'!$C$20)*('Tax Rates'!$C$23-'Tax Rates'!$C$22)+MAX(0,$Z68-'Tax Rates'!$C$21)*('Tax Rates'!$C$24-'Tax Rates'!$C$23),SUMPRODUCT(('Tax Rates'!$B$6:$B$12&lt;$Z68)*($Z68-'Tax Rates'!$B$6:$B$12)*'Tax Rates'!$E$6:$E$12)),2))</f>
        <v/>
      </c>
      <c r="AB68" s="32">
        <f>IF('Employee Master'!$B68="","",IF($C68="Old",IF($Z68&lt;='Tax Rates'!$C$31,MIN($AA68,'Tax Rates'!$C$32),0),IF($Z68&lt;='Tax Rates'!$C$29,MIN($AA68,'Tax Rates'!$C$30),MAX(0,$AA68-MAX(0,$Z68-'Tax Rates'!$C$29)))))</f>
        <v/>
      </c>
      <c r="AC68" s="32">
        <f>IF('Employee Master'!$B68="","",$AA68-$AB68)</f>
        <v/>
      </c>
      <c r="AD68" s="32">
        <f>IF('Employee Master'!$B68="","",IFERROR(LOOKUP($Z68-1,'Tax Rates'!$B$43:$B$47,'Tax Rates'!$B$43:$B$47),0))</f>
        <v/>
      </c>
      <c r="AE68" s="32">
        <f>IF('Employee Master'!$B68="","",IF($C68="Old",MAX(0,$AD68-IFERROR(INDEX('Tax Rates'!$C$16:$C$18,MATCH($D68,'Tax Rates'!$B$16:$B$18,0)),'Tax Rates'!$C$16))*'Tax Rates'!$C$22+MAX(0,$AD68-'Tax Rates'!$C$20)*('Tax Rates'!$C$23-'Tax Rates'!$C$22)+MAX(0,$AD68-'Tax Rates'!$C$21)*('Tax Rates'!$C$24-'Tax Rates'!$C$23),SUMPRODUCT(('Tax Rates'!$B$6:$B$12&lt;$AD68)*($AD68-'Tax Rates'!$B$6:$B$12)*'Tax Rates'!$E$6:$E$12)))</f>
        <v/>
      </c>
      <c r="AF68" s="32">
        <f>IF('Employee Master'!$B68="","",IF($C68="Old",IF($AD68&lt;='Tax Rates'!$C$31,MIN($AE68,'Tax Rates'!$C$32),0),IF($AD68&lt;='Tax Rates'!$C$29,MIN($AE68,'Tax Rates'!$C$30),MAX(0,$AE68-MAX(0,$AD68-'Tax Rates'!$C$29)))))</f>
        <v/>
      </c>
      <c r="AG68" s="32">
        <f>IF('Employee Master'!$B68="","",$AE68-$AF68)</f>
        <v/>
      </c>
      <c r="AH68" s="16">
        <f>IF('Employee Master'!$B68="","",IFERROR(LOOKUP($AD68-1,'Tax Rates'!$B$43:$B$47,IF($C68="Old",'Tax Rates'!$D$43:$D$47,'Tax Rates'!$C$43:$C$47)),0))</f>
        <v/>
      </c>
      <c r="AI68" s="32">
        <f>IF('Employee Master'!$B68="","",$AG68*(1+$AH68))</f>
        <v/>
      </c>
      <c r="AJ68" s="16">
        <f>IF('Employee Master'!$B68="","",IFERROR(LOOKUP($Z68-1,'Tax Rates'!$B$43:$B$47,IF($C68="Old",'Tax Rates'!$D$43:$D$47,'Tax Rates'!$C$43:$C$47)),0))</f>
        <v/>
      </c>
      <c r="AK68" s="32">
        <f>IF('Employee Master'!$B68="","",$AC68*$AJ68)</f>
        <v/>
      </c>
      <c r="AL68" s="32">
        <f>IF('Employee Master'!$B68="","",IF($AJ68=0,0,MAX(0,($AC68+$AK68)-($AI68+($Z68-$AD68)))))</f>
        <v/>
      </c>
      <c r="AM68" s="32">
        <f>IF('Employee Master'!$B68="","",$AC68+$AK68-$AL68)</f>
        <v/>
      </c>
      <c r="AN68" s="32">
        <f>IF('Employee Master'!$B68="","",$AM68*'Tax Rates'!$C$33)</f>
        <v/>
      </c>
      <c r="AO68" s="32">
        <f>IF('Employee Master'!$B68="","",ROUND($AM68+$AN68,0))</f>
        <v/>
      </c>
      <c r="AP68" s="31">
        <f>IF('Employee Master'!$B68="","",IF(LEN(TRIM('Employee Master'!$D68))&lt;&gt;10,"No",IF(ISNUMBER(VALUE(MID(TRIM('Employee Master'!$D68),6,4))),"Yes","No")))</f>
        <v/>
      </c>
      <c r="AQ68" s="32">
        <f>IF('Employee Master'!$B68="","",IF($AP68="Yes",0,ROUND($Z68*0.2,0)))</f>
        <v/>
      </c>
      <c r="AR68" s="38">
        <f>IF('Employee Master'!$B68="","",MAX($AO68,$AQ68))</f>
        <v/>
      </c>
      <c r="AS68" s="32">
        <f>IF('Employee Master'!$B68="","",N('Employee Master'!$AF68))</f>
        <v/>
      </c>
      <c r="AT68" s="32">
        <f>IF('Employee Master'!$B68="","",N('Employee Master'!$AD68))</f>
        <v/>
      </c>
      <c r="AU68" s="32">
        <f>IF('Employee Master'!$B68="","",N('Employee Master'!$AE68))</f>
        <v/>
      </c>
      <c r="AV68" s="32">
        <f>IF('Employee Master'!$B68="","",MAX(0,$AR68-$AS68-$AT68-$AU68))</f>
        <v/>
      </c>
      <c r="AW68" s="39">
        <f>IF('Employee Master'!$B68="","",IF(N('Employee Master'!$AG68)=0,12,N('Employee Master'!$AG68)))</f>
        <v/>
      </c>
      <c r="AX68" s="38">
        <f>IF('Employee Master'!$B68="","",ROUND($AV68/$AW68,0))</f>
        <v/>
      </c>
    </row>
    <row r="69">
      <c r="A69" s="34">
        <f>IF('Employee Master'!$B69="","",'Employee Master'!$B69)</f>
        <v/>
      </c>
      <c r="B69" s="34">
        <f>IF('Employee Master'!$B69="","",'Employee Master'!$C69)</f>
        <v/>
      </c>
      <c r="C69" s="34">
        <f>IF('Employee Master'!$B69="","",IF('Employee Master'!$I69="","New",'Employee Master'!$I69))</f>
        <v/>
      </c>
      <c r="D69" s="34">
        <f>IF('Employee Master'!$B69="","",IF('Employee Master'!$J69="","Below 60",'Employee Master'!$J69))</f>
        <v/>
      </c>
      <c r="E69" s="35">
        <f>IF('Employee Master'!$B69="","",'Salary Structure'!$N69)</f>
        <v/>
      </c>
      <c r="F69" s="35">
        <f>IF('Employee Master'!$B69="","",'Salary Structure'!$U69)</f>
        <v/>
      </c>
      <c r="G69" s="35">
        <f>IF('Employee Master'!$B69="","",$E69+$F69)</f>
        <v/>
      </c>
      <c r="H69" s="35">
        <f>IF('Employee Master'!$B69="","",'Salary Structure'!$D69)</f>
        <v/>
      </c>
      <c r="I69" s="35">
        <f>IF('Employee Master'!$B69="","",'Salary Structure'!$E69)</f>
        <v/>
      </c>
      <c r="J69" s="35">
        <f>IF('Employee Master'!$B69="","",N('Employee Master'!$Q69)*12)</f>
        <v/>
      </c>
      <c r="K69" s="35">
        <f>IF('Employee Master'!$B69="","",IF(AND($C69="Old",$J69&gt;0,$I69&gt;0),MAX(0,MIN($I69,$J69-0.1*$H69,IF('Employee Master'!$P69="Yes",0.5,0.4)*$H69)),0))</f>
        <v/>
      </c>
      <c r="L69" s="35">
        <f>IF('Employee Master'!$B69="","",IF($C69="Old",N('Employee Master'!$V69),0))</f>
        <v/>
      </c>
      <c r="M69" s="35">
        <f>IF('Employee Master'!$B69="","",IF($C69="Old",'Tax Rates'!$C$28,'Tax Rates'!$C$27))</f>
        <v/>
      </c>
      <c r="N69" s="35">
        <f>IF('Employee Master'!$B69="","",IF($C69="Old",'Salary Structure'!$T69,0))</f>
        <v/>
      </c>
      <c r="O69" s="35">
        <f>IF('Employee Master'!$B69="","",$G69-$K69-$L69-$M69-$N69)</f>
        <v/>
      </c>
      <c r="P69" s="35">
        <f>IF('Employee Master'!$B69="","",N('Employee Master'!$AC69))</f>
        <v/>
      </c>
      <c r="Q69" s="35">
        <f>IF('Employee Master'!$B69="","",N('Employee Master'!$W69))</f>
        <v/>
      </c>
      <c r="R69" s="35">
        <f>IF('Employee Master'!$B69="","",IF($C69="Old",MIN(N('Employee Master'!$X69),'Tax Rates'!$C$36),0))</f>
        <v/>
      </c>
      <c r="S69" s="35">
        <f>IF('Employee Master'!$B69="","",MAX(0,$O69+$P69+$Q69-$R69))</f>
        <v/>
      </c>
      <c r="T69" s="35">
        <f>IF('Employee Master'!$B69="","",IF($C69="Old",MIN(N('Employee Master'!$Y69),'Tax Rates'!$C$34),0))</f>
        <v/>
      </c>
      <c r="U69" s="35">
        <f>IF('Employee Master'!$B69="","",IF($C69="Old",MIN(N('Employee Master'!$Z69),'Tax Rates'!$C$35),0))</f>
        <v/>
      </c>
      <c r="V69" s="35">
        <f>IF('Employee Master'!$B69="","",IF($C69="Old",N('Employee Master'!$AA69),0))</f>
        <v/>
      </c>
      <c r="W69" s="35">
        <f>IF('Employee Master'!$B69="","",IF($C69="Old",N('Employee Master'!$AB69),0))</f>
        <v/>
      </c>
      <c r="X69" s="35">
        <f>IF('Employee Master'!$B69="","",MIN('Salary Structure'!$H69,$H69*IF($C69="Old",'Tax Rates'!$C$38,'Tax Rates'!$C$37)))</f>
        <v/>
      </c>
      <c r="Y69" s="35">
        <f>IF('Employee Master'!$B69="","",$T69+$U69+$V69+$W69+$X69)</f>
        <v/>
      </c>
      <c r="Z69" s="38">
        <f>IF('Employee Master'!$B69="","",ROUND(MAX(0,$S69-$Y69)/10,0)*10)</f>
        <v/>
      </c>
      <c r="AA69" s="35">
        <f>IF('Employee Master'!$B69="","",ROUND(IF($C69="Old",MAX(0,$Z69-IFERROR(INDEX('Tax Rates'!$C$16:$C$18,MATCH($D69,'Tax Rates'!$B$16:$B$18,0)),'Tax Rates'!$C$16))*'Tax Rates'!$C$22+MAX(0,$Z69-'Tax Rates'!$C$20)*('Tax Rates'!$C$23-'Tax Rates'!$C$22)+MAX(0,$Z69-'Tax Rates'!$C$21)*('Tax Rates'!$C$24-'Tax Rates'!$C$23),SUMPRODUCT(('Tax Rates'!$B$6:$B$12&lt;$Z69)*($Z69-'Tax Rates'!$B$6:$B$12)*'Tax Rates'!$E$6:$E$12)),2))</f>
        <v/>
      </c>
      <c r="AB69" s="35">
        <f>IF('Employee Master'!$B69="","",IF($C69="Old",IF($Z69&lt;='Tax Rates'!$C$31,MIN($AA69,'Tax Rates'!$C$32),0),IF($Z69&lt;='Tax Rates'!$C$29,MIN($AA69,'Tax Rates'!$C$30),MAX(0,$AA69-MAX(0,$Z69-'Tax Rates'!$C$29)))))</f>
        <v/>
      </c>
      <c r="AC69" s="35">
        <f>IF('Employee Master'!$B69="","",$AA69-$AB69)</f>
        <v/>
      </c>
      <c r="AD69" s="35">
        <f>IF('Employee Master'!$B69="","",IFERROR(LOOKUP($Z69-1,'Tax Rates'!$B$43:$B$47,'Tax Rates'!$B$43:$B$47),0))</f>
        <v/>
      </c>
      <c r="AE69" s="35">
        <f>IF('Employee Master'!$B69="","",IF($C69="Old",MAX(0,$AD69-IFERROR(INDEX('Tax Rates'!$C$16:$C$18,MATCH($D69,'Tax Rates'!$B$16:$B$18,0)),'Tax Rates'!$C$16))*'Tax Rates'!$C$22+MAX(0,$AD69-'Tax Rates'!$C$20)*('Tax Rates'!$C$23-'Tax Rates'!$C$22)+MAX(0,$AD69-'Tax Rates'!$C$21)*('Tax Rates'!$C$24-'Tax Rates'!$C$23),SUMPRODUCT(('Tax Rates'!$B$6:$B$12&lt;$AD69)*($AD69-'Tax Rates'!$B$6:$B$12)*'Tax Rates'!$E$6:$E$12)))</f>
        <v/>
      </c>
      <c r="AF69" s="35">
        <f>IF('Employee Master'!$B69="","",IF($C69="Old",IF($AD69&lt;='Tax Rates'!$C$31,MIN($AE69,'Tax Rates'!$C$32),0),IF($AD69&lt;='Tax Rates'!$C$29,MIN($AE69,'Tax Rates'!$C$30),MAX(0,$AE69-MAX(0,$AD69-'Tax Rates'!$C$29)))))</f>
        <v/>
      </c>
      <c r="AG69" s="35">
        <f>IF('Employee Master'!$B69="","",$AE69-$AF69)</f>
        <v/>
      </c>
      <c r="AH69" s="40">
        <f>IF('Employee Master'!$B69="","",IFERROR(LOOKUP($AD69-1,'Tax Rates'!$B$43:$B$47,IF($C69="Old",'Tax Rates'!$D$43:$D$47,'Tax Rates'!$C$43:$C$47)),0))</f>
        <v/>
      </c>
      <c r="AI69" s="35">
        <f>IF('Employee Master'!$B69="","",$AG69*(1+$AH69))</f>
        <v/>
      </c>
      <c r="AJ69" s="40">
        <f>IF('Employee Master'!$B69="","",IFERROR(LOOKUP($Z69-1,'Tax Rates'!$B$43:$B$47,IF($C69="Old",'Tax Rates'!$D$43:$D$47,'Tax Rates'!$C$43:$C$47)),0))</f>
        <v/>
      </c>
      <c r="AK69" s="35">
        <f>IF('Employee Master'!$B69="","",$AC69*$AJ69)</f>
        <v/>
      </c>
      <c r="AL69" s="35">
        <f>IF('Employee Master'!$B69="","",IF($AJ69=0,0,MAX(0,($AC69+$AK69)-($AI69+($Z69-$AD69)))))</f>
        <v/>
      </c>
      <c r="AM69" s="35">
        <f>IF('Employee Master'!$B69="","",$AC69+$AK69-$AL69)</f>
        <v/>
      </c>
      <c r="AN69" s="35">
        <f>IF('Employee Master'!$B69="","",$AM69*'Tax Rates'!$C$33)</f>
        <v/>
      </c>
      <c r="AO69" s="35">
        <f>IF('Employee Master'!$B69="","",ROUND($AM69+$AN69,0))</f>
        <v/>
      </c>
      <c r="AP69" s="34">
        <f>IF('Employee Master'!$B69="","",IF(LEN(TRIM('Employee Master'!$D69))&lt;&gt;10,"No",IF(ISNUMBER(VALUE(MID(TRIM('Employee Master'!$D69),6,4))),"Yes","No")))</f>
        <v/>
      </c>
      <c r="AQ69" s="35">
        <f>IF('Employee Master'!$B69="","",IF($AP69="Yes",0,ROUND($Z69*0.2,0)))</f>
        <v/>
      </c>
      <c r="AR69" s="38">
        <f>IF('Employee Master'!$B69="","",MAX($AO69,$AQ69))</f>
        <v/>
      </c>
      <c r="AS69" s="35">
        <f>IF('Employee Master'!$B69="","",N('Employee Master'!$AF69))</f>
        <v/>
      </c>
      <c r="AT69" s="35">
        <f>IF('Employee Master'!$B69="","",N('Employee Master'!$AD69))</f>
        <v/>
      </c>
      <c r="AU69" s="35">
        <f>IF('Employee Master'!$B69="","",N('Employee Master'!$AE69))</f>
        <v/>
      </c>
      <c r="AV69" s="35">
        <f>IF('Employee Master'!$B69="","",MAX(0,$AR69-$AS69-$AT69-$AU69))</f>
        <v/>
      </c>
      <c r="AW69" s="41">
        <f>IF('Employee Master'!$B69="","",IF(N('Employee Master'!$AG69)=0,12,N('Employee Master'!$AG69)))</f>
        <v/>
      </c>
      <c r="AX69" s="38">
        <f>IF('Employee Master'!$B69="","",ROUND($AV69/$AW69,0))</f>
        <v/>
      </c>
    </row>
    <row r="70">
      <c r="A70" s="31">
        <f>IF('Employee Master'!$B70="","",'Employee Master'!$B70)</f>
        <v/>
      </c>
      <c r="B70" s="31">
        <f>IF('Employee Master'!$B70="","",'Employee Master'!$C70)</f>
        <v/>
      </c>
      <c r="C70" s="31">
        <f>IF('Employee Master'!$B70="","",IF('Employee Master'!$I70="","New",'Employee Master'!$I70))</f>
        <v/>
      </c>
      <c r="D70" s="31">
        <f>IF('Employee Master'!$B70="","",IF('Employee Master'!$J70="","Below 60",'Employee Master'!$J70))</f>
        <v/>
      </c>
      <c r="E70" s="32">
        <f>IF('Employee Master'!$B70="","",'Salary Structure'!$N70)</f>
        <v/>
      </c>
      <c r="F70" s="32">
        <f>IF('Employee Master'!$B70="","",'Salary Structure'!$U70)</f>
        <v/>
      </c>
      <c r="G70" s="32">
        <f>IF('Employee Master'!$B70="","",$E70+$F70)</f>
        <v/>
      </c>
      <c r="H70" s="32">
        <f>IF('Employee Master'!$B70="","",'Salary Structure'!$D70)</f>
        <v/>
      </c>
      <c r="I70" s="32">
        <f>IF('Employee Master'!$B70="","",'Salary Structure'!$E70)</f>
        <v/>
      </c>
      <c r="J70" s="32">
        <f>IF('Employee Master'!$B70="","",N('Employee Master'!$Q70)*12)</f>
        <v/>
      </c>
      <c r="K70" s="32">
        <f>IF('Employee Master'!$B70="","",IF(AND($C70="Old",$J70&gt;0,$I70&gt;0),MAX(0,MIN($I70,$J70-0.1*$H70,IF('Employee Master'!$P70="Yes",0.5,0.4)*$H70)),0))</f>
        <v/>
      </c>
      <c r="L70" s="32">
        <f>IF('Employee Master'!$B70="","",IF($C70="Old",N('Employee Master'!$V70),0))</f>
        <v/>
      </c>
      <c r="M70" s="32">
        <f>IF('Employee Master'!$B70="","",IF($C70="Old",'Tax Rates'!$C$28,'Tax Rates'!$C$27))</f>
        <v/>
      </c>
      <c r="N70" s="32">
        <f>IF('Employee Master'!$B70="","",IF($C70="Old",'Salary Structure'!$T70,0))</f>
        <v/>
      </c>
      <c r="O70" s="32">
        <f>IF('Employee Master'!$B70="","",$G70-$K70-$L70-$M70-$N70)</f>
        <v/>
      </c>
      <c r="P70" s="32">
        <f>IF('Employee Master'!$B70="","",N('Employee Master'!$AC70))</f>
        <v/>
      </c>
      <c r="Q70" s="32">
        <f>IF('Employee Master'!$B70="","",N('Employee Master'!$W70))</f>
        <v/>
      </c>
      <c r="R70" s="32">
        <f>IF('Employee Master'!$B70="","",IF($C70="Old",MIN(N('Employee Master'!$X70),'Tax Rates'!$C$36),0))</f>
        <v/>
      </c>
      <c r="S70" s="32">
        <f>IF('Employee Master'!$B70="","",MAX(0,$O70+$P70+$Q70-$R70))</f>
        <v/>
      </c>
      <c r="T70" s="32">
        <f>IF('Employee Master'!$B70="","",IF($C70="Old",MIN(N('Employee Master'!$Y70),'Tax Rates'!$C$34),0))</f>
        <v/>
      </c>
      <c r="U70" s="32">
        <f>IF('Employee Master'!$B70="","",IF($C70="Old",MIN(N('Employee Master'!$Z70),'Tax Rates'!$C$35),0))</f>
        <v/>
      </c>
      <c r="V70" s="32">
        <f>IF('Employee Master'!$B70="","",IF($C70="Old",N('Employee Master'!$AA70),0))</f>
        <v/>
      </c>
      <c r="W70" s="32">
        <f>IF('Employee Master'!$B70="","",IF($C70="Old",N('Employee Master'!$AB70),0))</f>
        <v/>
      </c>
      <c r="X70" s="32">
        <f>IF('Employee Master'!$B70="","",MIN('Salary Structure'!$H70,$H70*IF($C70="Old",'Tax Rates'!$C$38,'Tax Rates'!$C$37)))</f>
        <v/>
      </c>
      <c r="Y70" s="32">
        <f>IF('Employee Master'!$B70="","",$T70+$U70+$V70+$W70+$X70)</f>
        <v/>
      </c>
      <c r="Z70" s="38">
        <f>IF('Employee Master'!$B70="","",ROUND(MAX(0,$S70-$Y70)/10,0)*10)</f>
        <v/>
      </c>
      <c r="AA70" s="32">
        <f>IF('Employee Master'!$B70="","",ROUND(IF($C70="Old",MAX(0,$Z70-IFERROR(INDEX('Tax Rates'!$C$16:$C$18,MATCH($D70,'Tax Rates'!$B$16:$B$18,0)),'Tax Rates'!$C$16))*'Tax Rates'!$C$22+MAX(0,$Z70-'Tax Rates'!$C$20)*('Tax Rates'!$C$23-'Tax Rates'!$C$22)+MAX(0,$Z70-'Tax Rates'!$C$21)*('Tax Rates'!$C$24-'Tax Rates'!$C$23),SUMPRODUCT(('Tax Rates'!$B$6:$B$12&lt;$Z70)*($Z70-'Tax Rates'!$B$6:$B$12)*'Tax Rates'!$E$6:$E$12)),2))</f>
        <v/>
      </c>
      <c r="AB70" s="32">
        <f>IF('Employee Master'!$B70="","",IF($C70="Old",IF($Z70&lt;='Tax Rates'!$C$31,MIN($AA70,'Tax Rates'!$C$32),0),IF($Z70&lt;='Tax Rates'!$C$29,MIN($AA70,'Tax Rates'!$C$30),MAX(0,$AA70-MAX(0,$Z70-'Tax Rates'!$C$29)))))</f>
        <v/>
      </c>
      <c r="AC70" s="32">
        <f>IF('Employee Master'!$B70="","",$AA70-$AB70)</f>
        <v/>
      </c>
      <c r="AD70" s="32">
        <f>IF('Employee Master'!$B70="","",IFERROR(LOOKUP($Z70-1,'Tax Rates'!$B$43:$B$47,'Tax Rates'!$B$43:$B$47),0))</f>
        <v/>
      </c>
      <c r="AE70" s="32">
        <f>IF('Employee Master'!$B70="","",IF($C70="Old",MAX(0,$AD70-IFERROR(INDEX('Tax Rates'!$C$16:$C$18,MATCH($D70,'Tax Rates'!$B$16:$B$18,0)),'Tax Rates'!$C$16))*'Tax Rates'!$C$22+MAX(0,$AD70-'Tax Rates'!$C$20)*('Tax Rates'!$C$23-'Tax Rates'!$C$22)+MAX(0,$AD70-'Tax Rates'!$C$21)*('Tax Rates'!$C$24-'Tax Rates'!$C$23),SUMPRODUCT(('Tax Rates'!$B$6:$B$12&lt;$AD70)*($AD70-'Tax Rates'!$B$6:$B$12)*'Tax Rates'!$E$6:$E$12)))</f>
        <v/>
      </c>
      <c r="AF70" s="32">
        <f>IF('Employee Master'!$B70="","",IF($C70="Old",IF($AD70&lt;='Tax Rates'!$C$31,MIN($AE70,'Tax Rates'!$C$32),0),IF($AD70&lt;='Tax Rates'!$C$29,MIN($AE70,'Tax Rates'!$C$30),MAX(0,$AE70-MAX(0,$AD70-'Tax Rates'!$C$29)))))</f>
        <v/>
      </c>
      <c r="AG70" s="32">
        <f>IF('Employee Master'!$B70="","",$AE70-$AF70)</f>
        <v/>
      </c>
      <c r="AH70" s="16">
        <f>IF('Employee Master'!$B70="","",IFERROR(LOOKUP($AD70-1,'Tax Rates'!$B$43:$B$47,IF($C70="Old",'Tax Rates'!$D$43:$D$47,'Tax Rates'!$C$43:$C$47)),0))</f>
        <v/>
      </c>
      <c r="AI70" s="32">
        <f>IF('Employee Master'!$B70="","",$AG70*(1+$AH70))</f>
        <v/>
      </c>
      <c r="AJ70" s="16">
        <f>IF('Employee Master'!$B70="","",IFERROR(LOOKUP($Z70-1,'Tax Rates'!$B$43:$B$47,IF($C70="Old",'Tax Rates'!$D$43:$D$47,'Tax Rates'!$C$43:$C$47)),0))</f>
        <v/>
      </c>
      <c r="AK70" s="32">
        <f>IF('Employee Master'!$B70="","",$AC70*$AJ70)</f>
        <v/>
      </c>
      <c r="AL70" s="32">
        <f>IF('Employee Master'!$B70="","",IF($AJ70=0,0,MAX(0,($AC70+$AK70)-($AI70+($Z70-$AD70)))))</f>
        <v/>
      </c>
      <c r="AM70" s="32">
        <f>IF('Employee Master'!$B70="","",$AC70+$AK70-$AL70)</f>
        <v/>
      </c>
      <c r="AN70" s="32">
        <f>IF('Employee Master'!$B70="","",$AM70*'Tax Rates'!$C$33)</f>
        <v/>
      </c>
      <c r="AO70" s="32">
        <f>IF('Employee Master'!$B70="","",ROUND($AM70+$AN70,0))</f>
        <v/>
      </c>
      <c r="AP70" s="31">
        <f>IF('Employee Master'!$B70="","",IF(LEN(TRIM('Employee Master'!$D70))&lt;&gt;10,"No",IF(ISNUMBER(VALUE(MID(TRIM('Employee Master'!$D70),6,4))),"Yes","No")))</f>
        <v/>
      </c>
      <c r="AQ70" s="32">
        <f>IF('Employee Master'!$B70="","",IF($AP70="Yes",0,ROUND($Z70*0.2,0)))</f>
        <v/>
      </c>
      <c r="AR70" s="38">
        <f>IF('Employee Master'!$B70="","",MAX($AO70,$AQ70))</f>
        <v/>
      </c>
      <c r="AS70" s="32">
        <f>IF('Employee Master'!$B70="","",N('Employee Master'!$AF70))</f>
        <v/>
      </c>
      <c r="AT70" s="32">
        <f>IF('Employee Master'!$B70="","",N('Employee Master'!$AD70))</f>
        <v/>
      </c>
      <c r="AU70" s="32">
        <f>IF('Employee Master'!$B70="","",N('Employee Master'!$AE70))</f>
        <v/>
      </c>
      <c r="AV70" s="32">
        <f>IF('Employee Master'!$B70="","",MAX(0,$AR70-$AS70-$AT70-$AU70))</f>
        <v/>
      </c>
      <c r="AW70" s="39">
        <f>IF('Employee Master'!$B70="","",IF(N('Employee Master'!$AG70)=0,12,N('Employee Master'!$AG70)))</f>
        <v/>
      </c>
      <c r="AX70" s="38">
        <f>IF('Employee Master'!$B70="","",ROUND($AV70/$AW70,0))</f>
        <v/>
      </c>
    </row>
    <row r="71">
      <c r="A71" s="34">
        <f>IF('Employee Master'!$B71="","",'Employee Master'!$B71)</f>
        <v/>
      </c>
      <c r="B71" s="34">
        <f>IF('Employee Master'!$B71="","",'Employee Master'!$C71)</f>
        <v/>
      </c>
      <c r="C71" s="34">
        <f>IF('Employee Master'!$B71="","",IF('Employee Master'!$I71="","New",'Employee Master'!$I71))</f>
        <v/>
      </c>
      <c r="D71" s="34">
        <f>IF('Employee Master'!$B71="","",IF('Employee Master'!$J71="","Below 60",'Employee Master'!$J71))</f>
        <v/>
      </c>
      <c r="E71" s="35">
        <f>IF('Employee Master'!$B71="","",'Salary Structure'!$N71)</f>
        <v/>
      </c>
      <c r="F71" s="35">
        <f>IF('Employee Master'!$B71="","",'Salary Structure'!$U71)</f>
        <v/>
      </c>
      <c r="G71" s="35">
        <f>IF('Employee Master'!$B71="","",$E71+$F71)</f>
        <v/>
      </c>
      <c r="H71" s="35">
        <f>IF('Employee Master'!$B71="","",'Salary Structure'!$D71)</f>
        <v/>
      </c>
      <c r="I71" s="35">
        <f>IF('Employee Master'!$B71="","",'Salary Structure'!$E71)</f>
        <v/>
      </c>
      <c r="J71" s="35">
        <f>IF('Employee Master'!$B71="","",N('Employee Master'!$Q71)*12)</f>
        <v/>
      </c>
      <c r="K71" s="35">
        <f>IF('Employee Master'!$B71="","",IF(AND($C71="Old",$J71&gt;0,$I71&gt;0),MAX(0,MIN($I71,$J71-0.1*$H71,IF('Employee Master'!$P71="Yes",0.5,0.4)*$H71)),0))</f>
        <v/>
      </c>
      <c r="L71" s="35">
        <f>IF('Employee Master'!$B71="","",IF($C71="Old",N('Employee Master'!$V71),0))</f>
        <v/>
      </c>
      <c r="M71" s="35">
        <f>IF('Employee Master'!$B71="","",IF($C71="Old",'Tax Rates'!$C$28,'Tax Rates'!$C$27))</f>
        <v/>
      </c>
      <c r="N71" s="35">
        <f>IF('Employee Master'!$B71="","",IF($C71="Old",'Salary Structure'!$T71,0))</f>
        <v/>
      </c>
      <c r="O71" s="35">
        <f>IF('Employee Master'!$B71="","",$G71-$K71-$L71-$M71-$N71)</f>
        <v/>
      </c>
      <c r="P71" s="35">
        <f>IF('Employee Master'!$B71="","",N('Employee Master'!$AC71))</f>
        <v/>
      </c>
      <c r="Q71" s="35">
        <f>IF('Employee Master'!$B71="","",N('Employee Master'!$W71))</f>
        <v/>
      </c>
      <c r="R71" s="35">
        <f>IF('Employee Master'!$B71="","",IF($C71="Old",MIN(N('Employee Master'!$X71),'Tax Rates'!$C$36),0))</f>
        <v/>
      </c>
      <c r="S71" s="35">
        <f>IF('Employee Master'!$B71="","",MAX(0,$O71+$P71+$Q71-$R71))</f>
        <v/>
      </c>
      <c r="T71" s="35">
        <f>IF('Employee Master'!$B71="","",IF($C71="Old",MIN(N('Employee Master'!$Y71),'Tax Rates'!$C$34),0))</f>
        <v/>
      </c>
      <c r="U71" s="35">
        <f>IF('Employee Master'!$B71="","",IF($C71="Old",MIN(N('Employee Master'!$Z71),'Tax Rates'!$C$35),0))</f>
        <v/>
      </c>
      <c r="V71" s="35">
        <f>IF('Employee Master'!$B71="","",IF($C71="Old",N('Employee Master'!$AA71),0))</f>
        <v/>
      </c>
      <c r="W71" s="35">
        <f>IF('Employee Master'!$B71="","",IF($C71="Old",N('Employee Master'!$AB71),0))</f>
        <v/>
      </c>
      <c r="X71" s="35">
        <f>IF('Employee Master'!$B71="","",MIN('Salary Structure'!$H71,$H71*IF($C71="Old",'Tax Rates'!$C$38,'Tax Rates'!$C$37)))</f>
        <v/>
      </c>
      <c r="Y71" s="35">
        <f>IF('Employee Master'!$B71="","",$T71+$U71+$V71+$W71+$X71)</f>
        <v/>
      </c>
      <c r="Z71" s="38">
        <f>IF('Employee Master'!$B71="","",ROUND(MAX(0,$S71-$Y71)/10,0)*10)</f>
        <v/>
      </c>
      <c r="AA71" s="35">
        <f>IF('Employee Master'!$B71="","",ROUND(IF($C71="Old",MAX(0,$Z71-IFERROR(INDEX('Tax Rates'!$C$16:$C$18,MATCH($D71,'Tax Rates'!$B$16:$B$18,0)),'Tax Rates'!$C$16))*'Tax Rates'!$C$22+MAX(0,$Z71-'Tax Rates'!$C$20)*('Tax Rates'!$C$23-'Tax Rates'!$C$22)+MAX(0,$Z71-'Tax Rates'!$C$21)*('Tax Rates'!$C$24-'Tax Rates'!$C$23),SUMPRODUCT(('Tax Rates'!$B$6:$B$12&lt;$Z71)*($Z71-'Tax Rates'!$B$6:$B$12)*'Tax Rates'!$E$6:$E$12)),2))</f>
        <v/>
      </c>
      <c r="AB71" s="35">
        <f>IF('Employee Master'!$B71="","",IF($C71="Old",IF($Z71&lt;='Tax Rates'!$C$31,MIN($AA71,'Tax Rates'!$C$32),0),IF($Z71&lt;='Tax Rates'!$C$29,MIN($AA71,'Tax Rates'!$C$30),MAX(0,$AA71-MAX(0,$Z71-'Tax Rates'!$C$29)))))</f>
        <v/>
      </c>
      <c r="AC71" s="35">
        <f>IF('Employee Master'!$B71="","",$AA71-$AB71)</f>
        <v/>
      </c>
      <c r="AD71" s="35">
        <f>IF('Employee Master'!$B71="","",IFERROR(LOOKUP($Z71-1,'Tax Rates'!$B$43:$B$47,'Tax Rates'!$B$43:$B$47),0))</f>
        <v/>
      </c>
      <c r="AE71" s="35">
        <f>IF('Employee Master'!$B71="","",IF($C71="Old",MAX(0,$AD71-IFERROR(INDEX('Tax Rates'!$C$16:$C$18,MATCH($D71,'Tax Rates'!$B$16:$B$18,0)),'Tax Rates'!$C$16))*'Tax Rates'!$C$22+MAX(0,$AD71-'Tax Rates'!$C$20)*('Tax Rates'!$C$23-'Tax Rates'!$C$22)+MAX(0,$AD71-'Tax Rates'!$C$21)*('Tax Rates'!$C$24-'Tax Rates'!$C$23),SUMPRODUCT(('Tax Rates'!$B$6:$B$12&lt;$AD71)*($AD71-'Tax Rates'!$B$6:$B$12)*'Tax Rates'!$E$6:$E$12)))</f>
        <v/>
      </c>
      <c r="AF71" s="35">
        <f>IF('Employee Master'!$B71="","",IF($C71="Old",IF($AD71&lt;='Tax Rates'!$C$31,MIN($AE71,'Tax Rates'!$C$32),0),IF($AD71&lt;='Tax Rates'!$C$29,MIN($AE71,'Tax Rates'!$C$30),MAX(0,$AE71-MAX(0,$AD71-'Tax Rates'!$C$29)))))</f>
        <v/>
      </c>
      <c r="AG71" s="35">
        <f>IF('Employee Master'!$B71="","",$AE71-$AF71)</f>
        <v/>
      </c>
      <c r="AH71" s="40">
        <f>IF('Employee Master'!$B71="","",IFERROR(LOOKUP($AD71-1,'Tax Rates'!$B$43:$B$47,IF($C71="Old",'Tax Rates'!$D$43:$D$47,'Tax Rates'!$C$43:$C$47)),0))</f>
        <v/>
      </c>
      <c r="AI71" s="35">
        <f>IF('Employee Master'!$B71="","",$AG71*(1+$AH71))</f>
        <v/>
      </c>
      <c r="AJ71" s="40">
        <f>IF('Employee Master'!$B71="","",IFERROR(LOOKUP($Z71-1,'Tax Rates'!$B$43:$B$47,IF($C71="Old",'Tax Rates'!$D$43:$D$47,'Tax Rates'!$C$43:$C$47)),0))</f>
        <v/>
      </c>
      <c r="AK71" s="35">
        <f>IF('Employee Master'!$B71="","",$AC71*$AJ71)</f>
        <v/>
      </c>
      <c r="AL71" s="35">
        <f>IF('Employee Master'!$B71="","",IF($AJ71=0,0,MAX(0,($AC71+$AK71)-($AI71+($Z71-$AD71)))))</f>
        <v/>
      </c>
      <c r="AM71" s="35">
        <f>IF('Employee Master'!$B71="","",$AC71+$AK71-$AL71)</f>
        <v/>
      </c>
      <c r="AN71" s="35">
        <f>IF('Employee Master'!$B71="","",$AM71*'Tax Rates'!$C$33)</f>
        <v/>
      </c>
      <c r="AO71" s="35">
        <f>IF('Employee Master'!$B71="","",ROUND($AM71+$AN71,0))</f>
        <v/>
      </c>
      <c r="AP71" s="34">
        <f>IF('Employee Master'!$B71="","",IF(LEN(TRIM('Employee Master'!$D71))&lt;&gt;10,"No",IF(ISNUMBER(VALUE(MID(TRIM('Employee Master'!$D71),6,4))),"Yes","No")))</f>
        <v/>
      </c>
      <c r="AQ71" s="35">
        <f>IF('Employee Master'!$B71="","",IF($AP71="Yes",0,ROUND($Z71*0.2,0)))</f>
        <v/>
      </c>
      <c r="AR71" s="38">
        <f>IF('Employee Master'!$B71="","",MAX($AO71,$AQ71))</f>
        <v/>
      </c>
      <c r="AS71" s="35">
        <f>IF('Employee Master'!$B71="","",N('Employee Master'!$AF71))</f>
        <v/>
      </c>
      <c r="AT71" s="35">
        <f>IF('Employee Master'!$B71="","",N('Employee Master'!$AD71))</f>
        <v/>
      </c>
      <c r="AU71" s="35">
        <f>IF('Employee Master'!$B71="","",N('Employee Master'!$AE71))</f>
        <v/>
      </c>
      <c r="AV71" s="35">
        <f>IF('Employee Master'!$B71="","",MAX(0,$AR71-$AS71-$AT71-$AU71))</f>
        <v/>
      </c>
      <c r="AW71" s="41">
        <f>IF('Employee Master'!$B71="","",IF(N('Employee Master'!$AG71)=0,12,N('Employee Master'!$AG71)))</f>
        <v/>
      </c>
      <c r="AX71" s="38">
        <f>IF('Employee Master'!$B71="","",ROUND($AV71/$AW71,0))</f>
        <v/>
      </c>
    </row>
    <row r="72">
      <c r="A72" s="31">
        <f>IF('Employee Master'!$B72="","",'Employee Master'!$B72)</f>
        <v/>
      </c>
      <c r="B72" s="31">
        <f>IF('Employee Master'!$B72="","",'Employee Master'!$C72)</f>
        <v/>
      </c>
      <c r="C72" s="31">
        <f>IF('Employee Master'!$B72="","",IF('Employee Master'!$I72="","New",'Employee Master'!$I72))</f>
        <v/>
      </c>
      <c r="D72" s="31">
        <f>IF('Employee Master'!$B72="","",IF('Employee Master'!$J72="","Below 60",'Employee Master'!$J72))</f>
        <v/>
      </c>
      <c r="E72" s="32">
        <f>IF('Employee Master'!$B72="","",'Salary Structure'!$N72)</f>
        <v/>
      </c>
      <c r="F72" s="32">
        <f>IF('Employee Master'!$B72="","",'Salary Structure'!$U72)</f>
        <v/>
      </c>
      <c r="G72" s="32">
        <f>IF('Employee Master'!$B72="","",$E72+$F72)</f>
        <v/>
      </c>
      <c r="H72" s="32">
        <f>IF('Employee Master'!$B72="","",'Salary Structure'!$D72)</f>
        <v/>
      </c>
      <c r="I72" s="32">
        <f>IF('Employee Master'!$B72="","",'Salary Structure'!$E72)</f>
        <v/>
      </c>
      <c r="J72" s="32">
        <f>IF('Employee Master'!$B72="","",N('Employee Master'!$Q72)*12)</f>
        <v/>
      </c>
      <c r="K72" s="32">
        <f>IF('Employee Master'!$B72="","",IF(AND($C72="Old",$J72&gt;0,$I72&gt;0),MAX(0,MIN($I72,$J72-0.1*$H72,IF('Employee Master'!$P72="Yes",0.5,0.4)*$H72)),0))</f>
        <v/>
      </c>
      <c r="L72" s="32">
        <f>IF('Employee Master'!$B72="","",IF($C72="Old",N('Employee Master'!$V72),0))</f>
        <v/>
      </c>
      <c r="M72" s="32">
        <f>IF('Employee Master'!$B72="","",IF($C72="Old",'Tax Rates'!$C$28,'Tax Rates'!$C$27))</f>
        <v/>
      </c>
      <c r="N72" s="32">
        <f>IF('Employee Master'!$B72="","",IF($C72="Old",'Salary Structure'!$T72,0))</f>
        <v/>
      </c>
      <c r="O72" s="32">
        <f>IF('Employee Master'!$B72="","",$G72-$K72-$L72-$M72-$N72)</f>
        <v/>
      </c>
      <c r="P72" s="32">
        <f>IF('Employee Master'!$B72="","",N('Employee Master'!$AC72))</f>
        <v/>
      </c>
      <c r="Q72" s="32">
        <f>IF('Employee Master'!$B72="","",N('Employee Master'!$W72))</f>
        <v/>
      </c>
      <c r="R72" s="32">
        <f>IF('Employee Master'!$B72="","",IF($C72="Old",MIN(N('Employee Master'!$X72),'Tax Rates'!$C$36),0))</f>
        <v/>
      </c>
      <c r="S72" s="32">
        <f>IF('Employee Master'!$B72="","",MAX(0,$O72+$P72+$Q72-$R72))</f>
        <v/>
      </c>
      <c r="T72" s="32">
        <f>IF('Employee Master'!$B72="","",IF($C72="Old",MIN(N('Employee Master'!$Y72),'Tax Rates'!$C$34),0))</f>
        <v/>
      </c>
      <c r="U72" s="32">
        <f>IF('Employee Master'!$B72="","",IF($C72="Old",MIN(N('Employee Master'!$Z72),'Tax Rates'!$C$35),0))</f>
        <v/>
      </c>
      <c r="V72" s="32">
        <f>IF('Employee Master'!$B72="","",IF($C72="Old",N('Employee Master'!$AA72),0))</f>
        <v/>
      </c>
      <c r="W72" s="32">
        <f>IF('Employee Master'!$B72="","",IF($C72="Old",N('Employee Master'!$AB72),0))</f>
        <v/>
      </c>
      <c r="X72" s="32">
        <f>IF('Employee Master'!$B72="","",MIN('Salary Structure'!$H72,$H72*IF($C72="Old",'Tax Rates'!$C$38,'Tax Rates'!$C$37)))</f>
        <v/>
      </c>
      <c r="Y72" s="32">
        <f>IF('Employee Master'!$B72="","",$T72+$U72+$V72+$W72+$X72)</f>
        <v/>
      </c>
      <c r="Z72" s="38">
        <f>IF('Employee Master'!$B72="","",ROUND(MAX(0,$S72-$Y72)/10,0)*10)</f>
        <v/>
      </c>
      <c r="AA72" s="32">
        <f>IF('Employee Master'!$B72="","",ROUND(IF($C72="Old",MAX(0,$Z72-IFERROR(INDEX('Tax Rates'!$C$16:$C$18,MATCH($D72,'Tax Rates'!$B$16:$B$18,0)),'Tax Rates'!$C$16))*'Tax Rates'!$C$22+MAX(0,$Z72-'Tax Rates'!$C$20)*('Tax Rates'!$C$23-'Tax Rates'!$C$22)+MAX(0,$Z72-'Tax Rates'!$C$21)*('Tax Rates'!$C$24-'Tax Rates'!$C$23),SUMPRODUCT(('Tax Rates'!$B$6:$B$12&lt;$Z72)*($Z72-'Tax Rates'!$B$6:$B$12)*'Tax Rates'!$E$6:$E$12)),2))</f>
        <v/>
      </c>
      <c r="AB72" s="32">
        <f>IF('Employee Master'!$B72="","",IF($C72="Old",IF($Z72&lt;='Tax Rates'!$C$31,MIN($AA72,'Tax Rates'!$C$32),0),IF($Z72&lt;='Tax Rates'!$C$29,MIN($AA72,'Tax Rates'!$C$30),MAX(0,$AA72-MAX(0,$Z72-'Tax Rates'!$C$29)))))</f>
        <v/>
      </c>
      <c r="AC72" s="32">
        <f>IF('Employee Master'!$B72="","",$AA72-$AB72)</f>
        <v/>
      </c>
      <c r="AD72" s="32">
        <f>IF('Employee Master'!$B72="","",IFERROR(LOOKUP($Z72-1,'Tax Rates'!$B$43:$B$47,'Tax Rates'!$B$43:$B$47),0))</f>
        <v/>
      </c>
      <c r="AE72" s="32">
        <f>IF('Employee Master'!$B72="","",IF($C72="Old",MAX(0,$AD72-IFERROR(INDEX('Tax Rates'!$C$16:$C$18,MATCH($D72,'Tax Rates'!$B$16:$B$18,0)),'Tax Rates'!$C$16))*'Tax Rates'!$C$22+MAX(0,$AD72-'Tax Rates'!$C$20)*('Tax Rates'!$C$23-'Tax Rates'!$C$22)+MAX(0,$AD72-'Tax Rates'!$C$21)*('Tax Rates'!$C$24-'Tax Rates'!$C$23),SUMPRODUCT(('Tax Rates'!$B$6:$B$12&lt;$AD72)*($AD72-'Tax Rates'!$B$6:$B$12)*'Tax Rates'!$E$6:$E$12)))</f>
        <v/>
      </c>
      <c r="AF72" s="32">
        <f>IF('Employee Master'!$B72="","",IF($C72="Old",IF($AD72&lt;='Tax Rates'!$C$31,MIN($AE72,'Tax Rates'!$C$32),0),IF($AD72&lt;='Tax Rates'!$C$29,MIN($AE72,'Tax Rates'!$C$30),MAX(0,$AE72-MAX(0,$AD72-'Tax Rates'!$C$29)))))</f>
        <v/>
      </c>
      <c r="AG72" s="32">
        <f>IF('Employee Master'!$B72="","",$AE72-$AF72)</f>
        <v/>
      </c>
      <c r="AH72" s="16">
        <f>IF('Employee Master'!$B72="","",IFERROR(LOOKUP($AD72-1,'Tax Rates'!$B$43:$B$47,IF($C72="Old",'Tax Rates'!$D$43:$D$47,'Tax Rates'!$C$43:$C$47)),0))</f>
        <v/>
      </c>
      <c r="AI72" s="32">
        <f>IF('Employee Master'!$B72="","",$AG72*(1+$AH72))</f>
        <v/>
      </c>
      <c r="AJ72" s="16">
        <f>IF('Employee Master'!$B72="","",IFERROR(LOOKUP($Z72-1,'Tax Rates'!$B$43:$B$47,IF($C72="Old",'Tax Rates'!$D$43:$D$47,'Tax Rates'!$C$43:$C$47)),0))</f>
        <v/>
      </c>
      <c r="AK72" s="32">
        <f>IF('Employee Master'!$B72="","",$AC72*$AJ72)</f>
        <v/>
      </c>
      <c r="AL72" s="32">
        <f>IF('Employee Master'!$B72="","",IF($AJ72=0,0,MAX(0,($AC72+$AK72)-($AI72+($Z72-$AD72)))))</f>
        <v/>
      </c>
      <c r="AM72" s="32">
        <f>IF('Employee Master'!$B72="","",$AC72+$AK72-$AL72)</f>
        <v/>
      </c>
      <c r="AN72" s="32">
        <f>IF('Employee Master'!$B72="","",$AM72*'Tax Rates'!$C$33)</f>
        <v/>
      </c>
      <c r="AO72" s="32">
        <f>IF('Employee Master'!$B72="","",ROUND($AM72+$AN72,0))</f>
        <v/>
      </c>
      <c r="AP72" s="31">
        <f>IF('Employee Master'!$B72="","",IF(LEN(TRIM('Employee Master'!$D72))&lt;&gt;10,"No",IF(ISNUMBER(VALUE(MID(TRIM('Employee Master'!$D72),6,4))),"Yes","No")))</f>
        <v/>
      </c>
      <c r="AQ72" s="32">
        <f>IF('Employee Master'!$B72="","",IF($AP72="Yes",0,ROUND($Z72*0.2,0)))</f>
        <v/>
      </c>
      <c r="AR72" s="38">
        <f>IF('Employee Master'!$B72="","",MAX($AO72,$AQ72))</f>
        <v/>
      </c>
      <c r="AS72" s="32">
        <f>IF('Employee Master'!$B72="","",N('Employee Master'!$AF72))</f>
        <v/>
      </c>
      <c r="AT72" s="32">
        <f>IF('Employee Master'!$B72="","",N('Employee Master'!$AD72))</f>
        <v/>
      </c>
      <c r="AU72" s="32">
        <f>IF('Employee Master'!$B72="","",N('Employee Master'!$AE72))</f>
        <v/>
      </c>
      <c r="AV72" s="32">
        <f>IF('Employee Master'!$B72="","",MAX(0,$AR72-$AS72-$AT72-$AU72))</f>
        <v/>
      </c>
      <c r="AW72" s="39">
        <f>IF('Employee Master'!$B72="","",IF(N('Employee Master'!$AG72)=0,12,N('Employee Master'!$AG72)))</f>
        <v/>
      </c>
      <c r="AX72" s="38">
        <f>IF('Employee Master'!$B72="","",ROUND($AV72/$AW72,0))</f>
        <v/>
      </c>
    </row>
    <row r="73">
      <c r="A73" s="34">
        <f>IF('Employee Master'!$B73="","",'Employee Master'!$B73)</f>
        <v/>
      </c>
      <c r="B73" s="34">
        <f>IF('Employee Master'!$B73="","",'Employee Master'!$C73)</f>
        <v/>
      </c>
      <c r="C73" s="34">
        <f>IF('Employee Master'!$B73="","",IF('Employee Master'!$I73="","New",'Employee Master'!$I73))</f>
        <v/>
      </c>
      <c r="D73" s="34">
        <f>IF('Employee Master'!$B73="","",IF('Employee Master'!$J73="","Below 60",'Employee Master'!$J73))</f>
        <v/>
      </c>
      <c r="E73" s="35">
        <f>IF('Employee Master'!$B73="","",'Salary Structure'!$N73)</f>
        <v/>
      </c>
      <c r="F73" s="35">
        <f>IF('Employee Master'!$B73="","",'Salary Structure'!$U73)</f>
        <v/>
      </c>
      <c r="G73" s="35">
        <f>IF('Employee Master'!$B73="","",$E73+$F73)</f>
        <v/>
      </c>
      <c r="H73" s="35">
        <f>IF('Employee Master'!$B73="","",'Salary Structure'!$D73)</f>
        <v/>
      </c>
      <c r="I73" s="35">
        <f>IF('Employee Master'!$B73="","",'Salary Structure'!$E73)</f>
        <v/>
      </c>
      <c r="J73" s="35">
        <f>IF('Employee Master'!$B73="","",N('Employee Master'!$Q73)*12)</f>
        <v/>
      </c>
      <c r="K73" s="35">
        <f>IF('Employee Master'!$B73="","",IF(AND($C73="Old",$J73&gt;0,$I73&gt;0),MAX(0,MIN($I73,$J73-0.1*$H73,IF('Employee Master'!$P73="Yes",0.5,0.4)*$H73)),0))</f>
        <v/>
      </c>
      <c r="L73" s="35">
        <f>IF('Employee Master'!$B73="","",IF($C73="Old",N('Employee Master'!$V73),0))</f>
        <v/>
      </c>
      <c r="M73" s="35">
        <f>IF('Employee Master'!$B73="","",IF($C73="Old",'Tax Rates'!$C$28,'Tax Rates'!$C$27))</f>
        <v/>
      </c>
      <c r="N73" s="35">
        <f>IF('Employee Master'!$B73="","",IF($C73="Old",'Salary Structure'!$T73,0))</f>
        <v/>
      </c>
      <c r="O73" s="35">
        <f>IF('Employee Master'!$B73="","",$G73-$K73-$L73-$M73-$N73)</f>
        <v/>
      </c>
      <c r="P73" s="35">
        <f>IF('Employee Master'!$B73="","",N('Employee Master'!$AC73))</f>
        <v/>
      </c>
      <c r="Q73" s="35">
        <f>IF('Employee Master'!$B73="","",N('Employee Master'!$W73))</f>
        <v/>
      </c>
      <c r="R73" s="35">
        <f>IF('Employee Master'!$B73="","",IF($C73="Old",MIN(N('Employee Master'!$X73),'Tax Rates'!$C$36),0))</f>
        <v/>
      </c>
      <c r="S73" s="35">
        <f>IF('Employee Master'!$B73="","",MAX(0,$O73+$P73+$Q73-$R73))</f>
        <v/>
      </c>
      <c r="T73" s="35">
        <f>IF('Employee Master'!$B73="","",IF($C73="Old",MIN(N('Employee Master'!$Y73),'Tax Rates'!$C$34),0))</f>
        <v/>
      </c>
      <c r="U73" s="35">
        <f>IF('Employee Master'!$B73="","",IF($C73="Old",MIN(N('Employee Master'!$Z73),'Tax Rates'!$C$35),0))</f>
        <v/>
      </c>
      <c r="V73" s="35">
        <f>IF('Employee Master'!$B73="","",IF($C73="Old",N('Employee Master'!$AA73),0))</f>
        <v/>
      </c>
      <c r="W73" s="35">
        <f>IF('Employee Master'!$B73="","",IF($C73="Old",N('Employee Master'!$AB73),0))</f>
        <v/>
      </c>
      <c r="X73" s="35">
        <f>IF('Employee Master'!$B73="","",MIN('Salary Structure'!$H73,$H73*IF($C73="Old",'Tax Rates'!$C$38,'Tax Rates'!$C$37)))</f>
        <v/>
      </c>
      <c r="Y73" s="35">
        <f>IF('Employee Master'!$B73="","",$T73+$U73+$V73+$W73+$X73)</f>
        <v/>
      </c>
      <c r="Z73" s="38">
        <f>IF('Employee Master'!$B73="","",ROUND(MAX(0,$S73-$Y73)/10,0)*10)</f>
        <v/>
      </c>
      <c r="AA73" s="35">
        <f>IF('Employee Master'!$B73="","",ROUND(IF($C73="Old",MAX(0,$Z73-IFERROR(INDEX('Tax Rates'!$C$16:$C$18,MATCH($D73,'Tax Rates'!$B$16:$B$18,0)),'Tax Rates'!$C$16))*'Tax Rates'!$C$22+MAX(0,$Z73-'Tax Rates'!$C$20)*('Tax Rates'!$C$23-'Tax Rates'!$C$22)+MAX(0,$Z73-'Tax Rates'!$C$21)*('Tax Rates'!$C$24-'Tax Rates'!$C$23),SUMPRODUCT(('Tax Rates'!$B$6:$B$12&lt;$Z73)*($Z73-'Tax Rates'!$B$6:$B$12)*'Tax Rates'!$E$6:$E$12)),2))</f>
        <v/>
      </c>
      <c r="AB73" s="35">
        <f>IF('Employee Master'!$B73="","",IF($C73="Old",IF($Z73&lt;='Tax Rates'!$C$31,MIN($AA73,'Tax Rates'!$C$32),0),IF($Z73&lt;='Tax Rates'!$C$29,MIN($AA73,'Tax Rates'!$C$30),MAX(0,$AA73-MAX(0,$Z73-'Tax Rates'!$C$29)))))</f>
        <v/>
      </c>
      <c r="AC73" s="35">
        <f>IF('Employee Master'!$B73="","",$AA73-$AB73)</f>
        <v/>
      </c>
      <c r="AD73" s="35">
        <f>IF('Employee Master'!$B73="","",IFERROR(LOOKUP($Z73-1,'Tax Rates'!$B$43:$B$47,'Tax Rates'!$B$43:$B$47),0))</f>
        <v/>
      </c>
      <c r="AE73" s="35">
        <f>IF('Employee Master'!$B73="","",IF($C73="Old",MAX(0,$AD73-IFERROR(INDEX('Tax Rates'!$C$16:$C$18,MATCH($D73,'Tax Rates'!$B$16:$B$18,0)),'Tax Rates'!$C$16))*'Tax Rates'!$C$22+MAX(0,$AD73-'Tax Rates'!$C$20)*('Tax Rates'!$C$23-'Tax Rates'!$C$22)+MAX(0,$AD73-'Tax Rates'!$C$21)*('Tax Rates'!$C$24-'Tax Rates'!$C$23),SUMPRODUCT(('Tax Rates'!$B$6:$B$12&lt;$AD73)*($AD73-'Tax Rates'!$B$6:$B$12)*'Tax Rates'!$E$6:$E$12)))</f>
        <v/>
      </c>
      <c r="AF73" s="35">
        <f>IF('Employee Master'!$B73="","",IF($C73="Old",IF($AD73&lt;='Tax Rates'!$C$31,MIN($AE73,'Tax Rates'!$C$32),0),IF($AD73&lt;='Tax Rates'!$C$29,MIN($AE73,'Tax Rates'!$C$30),MAX(0,$AE73-MAX(0,$AD73-'Tax Rates'!$C$29)))))</f>
        <v/>
      </c>
      <c r="AG73" s="35">
        <f>IF('Employee Master'!$B73="","",$AE73-$AF73)</f>
        <v/>
      </c>
      <c r="AH73" s="40">
        <f>IF('Employee Master'!$B73="","",IFERROR(LOOKUP($AD73-1,'Tax Rates'!$B$43:$B$47,IF($C73="Old",'Tax Rates'!$D$43:$D$47,'Tax Rates'!$C$43:$C$47)),0))</f>
        <v/>
      </c>
      <c r="AI73" s="35">
        <f>IF('Employee Master'!$B73="","",$AG73*(1+$AH73))</f>
        <v/>
      </c>
      <c r="AJ73" s="40">
        <f>IF('Employee Master'!$B73="","",IFERROR(LOOKUP($Z73-1,'Tax Rates'!$B$43:$B$47,IF($C73="Old",'Tax Rates'!$D$43:$D$47,'Tax Rates'!$C$43:$C$47)),0))</f>
        <v/>
      </c>
      <c r="AK73" s="35">
        <f>IF('Employee Master'!$B73="","",$AC73*$AJ73)</f>
        <v/>
      </c>
      <c r="AL73" s="35">
        <f>IF('Employee Master'!$B73="","",IF($AJ73=0,0,MAX(0,($AC73+$AK73)-($AI73+($Z73-$AD73)))))</f>
        <v/>
      </c>
      <c r="AM73" s="35">
        <f>IF('Employee Master'!$B73="","",$AC73+$AK73-$AL73)</f>
        <v/>
      </c>
      <c r="AN73" s="35">
        <f>IF('Employee Master'!$B73="","",$AM73*'Tax Rates'!$C$33)</f>
        <v/>
      </c>
      <c r="AO73" s="35">
        <f>IF('Employee Master'!$B73="","",ROUND($AM73+$AN73,0))</f>
        <v/>
      </c>
      <c r="AP73" s="34">
        <f>IF('Employee Master'!$B73="","",IF(LEN(TRIM('Employee Master'!$D73))&lt;&gt;10,"No",IF(ISNUMBER(VALUE(MID(TRIM('Employee Master'!$D73),6,4))),"Yes","No")))</f>
        <v/>
      </c>
      <c r="AQ73" s="35">
        <f>IF('Employee Master'!$B73="","",IF($AP73="Yes",0,ROUND($Z73*0.2,0)))</f>
        <v/>
      </c>
      <c r="AR73" s="38">
        <f>IF('Employee Master'!$B73="","",MAX($AO73,$AQ73))</f>
        <v/>
      </c>
      <c r="AS73" s="35">
        <f>IF('Employee Master'!$B73="","",N('Employee Master'!$AF73))</f>
        <v/>
      </c>
      <c r="AT73" s="35">
        <f>IF('Employee Master'!$B73="","",N('Employee Master'!$AD73))</f>
        <v/>
      </c>
      <c r="AU73" s="35">
        <f>IF('Employee Master'!$B73="","",N('Employee Master'!$AE73))</f>
        <v/>
      </c>
      <c r="AV73" s="35">
        <f>IF('Employee Master'!$B73="","",MAX(0,$AR73-$AS73-$AT73-$AU73))</f>
        <v/>
      </c>
      <c r="AW73" s="41">
        <f>IF('Employee Master'!$B73="","",IF(N('Employee Master'!$AG73)=0,12,N('Employee Master'!$AG73)))</f>
        <v/>
      </c>
      <c r="AX73" s="38">
        <f>IF('Employee Master'!$B73="","",ROUND($AV73/$AW73,0))</f>
        <v/>
      </c>
    </row>
    <row r="74">
      <c r="A74" s="31">
        <f>IF('Employee Master'!$B74="","",'Employee Master'!$B74)</f>
        <v/>
      </c>
      <c r="B74" s="31">
        <f>IF('Employee Master'!$B74="","",'Employee Master'!$C74)</f>
        <v/>
      </c>
      <c r="C74" s="31">
        <f>IF('Employee Master'!$B74="","",IF('Employee Master'!$I74="","New",'Employee Master'!$I74))</f>
        <v/>
      </c>
      <c r="D74" s="31">
        <f>IF('Employee Master'!$B74="","",IF('Employee Master'!$J74="","Below 60",'Employee Master'!$J74))</f>
        <v/>
      </c>
      <c r="E74" s="32">
        <f>IF('Employee Master'!$B74="","",'Salary Structure'!$N74)</f>
        <v/>
      </c>
      <c r="F74" s="32">
        <f>IF('Employee Master'!$B74="","",'Salary Structure'!$U74)</f>
        <v/>
      </c>
      <c r="G74" s="32">
        <f>IF('Employee Master'!$B74="","",$E74+$F74)</f>
        <v/>
      </c>
      <c r="H74" s="32">
        <f>IF('Employee Master'!$B74="","",'Salary Structure'!$D74)</f>
        <v/>
      </c>
      <c r="I74" s="32">
        <f>IF('Employee Master'!$B74="","",'Salary Structure'!$E74)</f>
        <v/>
      </c>
      <c r="J74" s="32">
        <f>IF('Employee Master'!$B74="","",N('Employee Master'!$Q74)*12)</f>
        <v/>
      </c>
      <c r="K74" s="32">
        <f>IF('Employee Master'!$B74="","",IF(AND($C74="Old",$J74&gt;0,$I74&gt;0),MAX(0,MIN($I74,$J74-0.1*$H74,IF('Employee Master'!$P74="Yes",0.5,0.4)*$H74)),0))</f>
        <v/>
      </c>
      <c r="L74" s="32">
        <f>IF('Employee Master'!$B74="","",IF($C74="Old",N('Employee Master'!$V74),0))</f>
        <v/>
      </c>
      <c r="M74" s="32">
        <f>IF('Employee Master'!$B74="","",IF($C74="Old",'Tax Rates'!$C$28,'Tax Rates'!$C$27))</f>
        <v/>
      </c>
      <c r="N74" s="32">
        <f>IF('Employee Master'!$B74="","",IF($C74="Old",'Salary Structure'!$T74,0))</f>
        <v/>
      </c>
      <c r="O74" s="32">
        <f>IF('Employee Master'!$B74="","",$G74-$K74-$L74-$M74-$N74)</f>
        <v/>
      </c>
      <c r="P74" s="32">
        <f>IF('Employee Master'!$B74="","",N('Employee Master'!$AC74))</f>
        <v/>
      </c>
      <c r="Q74" s="32">
        <f>IF('Employee Master'!$B74="","",N('Employee Master'!$W74))</f>
        <v/>
      </c>
      <c r="R74" s="32">
        <f>IF('Employee Master'!$B74="","",IF($C74="Old",MIN(N('Employee Master'!$X74),'Tax Rates'!$C$36),0))</f>
        <v/>
      </c>
      <c r="S74" s="32">
        <f>IF('Employee Master'!$B74="","",MAX(0,$O74+$P74+$Q74-$R74))</f>
        <v/>
      </c>
      <c r="T74" s="32">
        <f>IF('Employee Master'!$B74="","",IF($C74="Old",MIN(N('Employee Master'!$Y74),'Tax Rates'!$C$34),0))</f>
        <v/>
      </c>
      <c r="U74" s="32">
        <f>IF('Employee Master'!$B74="","",IF($C74="Old",MIN(N('Employee Master'!$Z74),'Tax Rates'!$C$35),0))</f>
        <v/>
      </c>
      <c r="V74" s="32">
        <f>IF('Employee Master'!$B74="","",IF($C74="Old",N('Employee Master'!$AA74),0))</f>
        <v/>
      </c>
      <c r="W74" s="32">
        <f>IF('Employee Master'!$B74="","",IF($C74="Old",N('Employee Master'!$AB74),0))</f>
        <v/>
      </c>
      <c r="X74" s="32">
        <f>IF('Employee Master'!$B74="","",MIN('Salary Structure'!$H74,$H74*IF($C74="Old",'Tax Rates'!$C$38,'Tax Rates'!$C$37)))</f>
        <v/>
      </c>
      <c r="Y74" s="32">
        <f>IF('Employee Master'!$B74="","",$T74+$U74+$V74+$W74+$X74)</f>
        <v/>
      </c>
      <c r="Z74" s="38">
        <f>IF('Employee Master'!$B74="","",ROUND(MAX(0,$S74-$Y74)/10,0)*10)</f>
        <v/>
      </c>
      <c r="AA74" s="32">
        <f>IF('Employee Master'!$B74="","",ROUND(IF($C74="Old",MAX(0,$Z74-IFERROR(INDEX('Tax Rates'!$C$16:$C$18,MATCH($D74,'Tax Rates'!$B$16:$B$18,0)),'Tax Rates'!$C$16))*'Tax Rates'!$C$22+MAX(0,$Z74-'Tax Rates'!$C$20)*('Tax Rates'!$C$23-'Tax Rates'!$C$22)+MAX(0,$Z74-'Tax Rates'!$C$21)*('Tax Rates'!$C$24-'Tax Rates'!$C$23),SUMPRODUCT(('Tax Rates'!$B$6:$B$12&lt;$Z74)*($Z74-'Tax Rates'!$B$6:$B$12)*'Tax Rates'!$E$6:$E$12)),2))</f>
        <v/>
      </c>
      <c r="AB74" s="32">
        <f>IF('Employee Master'!$B74="","",IF($C74="Old",IF($Z74&lt;='Tax Rates'!$C$31,MIN($AA74,'Tax Rates'!$C$32),0),IF($Z74&lt;='Tax Rates'!$C$29,MIN($AA74,'Tax Rates'!$C$30),MAX(0,$AA74-MAX(0,$Z74-'Tax Rates'!$C$29)))))</f>
        <v/>
      </c>
      <c r="AC74" s="32">
        <f>IF('Employee Master'!$B74="","",$AA74-$AB74)</f>
        <v/>
      </c>
      <c r="AD74" s="32">
        <f>IF('Employee Master'!$B74="","",IFERROR(LOOKUP($Z74-1,'Tax Rates'!$B$43:$B$47,'Tax Rates'!$B$43:$B$47),0))</f>
        <v/>
      </c>
      <c r="AE74" s="32">
        <f>IF('Employee Master'!$B74="","",IF($C74="Old",MAX(0,$AD74-IFERROR(INDEX('Tax Rates'!$C$16:$C$18,MATCH($D74,'Tax Rates'!$B$16:$B$18,0)),'Tax Rates'!$C$16))*'Tax Rates'!$C$22+MAX(0,$AD74-'Tax Rates'!$C$20)*('Tax Rates'!$C$23-'Tax Rates'!$C$22)+MAX(0,$AD74-'Tax Rates'!$C$21)*('Tax Rates'!$C$24-'Tax Rates'!$C$23),SUMPRODUCT(('Tax Rates'!$B$6:$B$12&lt;$AD74)*($AD74-'Tax Rates'!$B$6:$B$12)*'Tax Rates'!$E$6:$E$12)))</f>
        <v/>
      </c>
      <c r="AF74" s="32">
        <f>IF('Employee Master'!$B74="","",IF($C74="Old",IF($AD74&lt;='Tax Rates'!$C$31,MIN($AE74,'Tax Rates'!$C$32),0),IF($AD74&lt;='Tax Rates'!$C$29,MIN($AE74,'Tax Rates'!$C$30),MAX(0,$AE74-MAX(0,$AD74-'Tax Rates'!$C$29)))))</f>
        <v/>
      </c>
      <c r="AG74" s="32">
        <f>IF('Employee Master'!$B74="","",$AE74-$AF74)</f>
        <v/>
      </c>
      <c r="AH74" s="16">
        <f>IF('Employee Master'!$B74="","",IFERROR(LOOKUP($AD74-1,'Tax Rates'!$B$43:$B$47,IF($C74="Old",'Tax Rates'!$D$43:$D$47,'Tax Rates'!$C$43:$C$47)),0))</f>
        <v/>
      </c>
      <c r="AI74" s="32">
        <f>IF('Employee Master'!$B74="","",$AG74*(1+$AH74))</f>
        <v/>
      </c>
      <c r="AJ74" s="16">
        <f>IF('Employee Master'!$B74="","",IFERROR(LOOKUP($Z74-1,'Tax Rates'!$B$43:$B$47,IF($C74="Old",'Tax Rates'!$D$43:$D$47,'Tax Rates'!$C$43:$C$47)),0))</f>
        <v/>
      </c>
      <c r="AK74" s="32">
        <f>IF('Employee Master'!$B74="","",$AC74*$AJ74)</f>
        <v/>
      </c>
      <c r="AL74" s="32">
        <f>IF('Employee Master'!$B74="","",IF($AJ74=0,0,MAX(0,($AC74+$AK74)-($AI74+($Z74-$AD74)))))</f>
        <v/>
      </c>
      <c r="AM74" s="32">
        <f>IF('Employee Master'!$B74="","",$AC74+$AK74-$AL74)</f>
        <v/>
      </c>
      <c r="AN74" s="32">
        <f>IF('Employee Master'!$B74="","",$AM74*'Tax Rates'!$C$33)</f>
        <v/>
      </c>
      <c r="AO74" s="32">
        <f>IF('Employee Master'!$B74="","",ROUND($AM74+$AN74,0))</f>
        <v/>
      </c>
      <c r="AP74" s="31">
        <f>IF('Employee Master'!$B74="","",IF(LEN(TRIM('Employee Master'!$D74))&lt;&gt;10,"No",IF(ISNUMBER(VALUE(MID(TRIM('Employee Master'!$D74),6,4))),"Yes","No")))</f>
        <v/>
      </c>
      <c r="AQ74" s="32">
        <f>IF('Employee Master'!$B74="","",IF($AP74="Yes",0,ROUND($Z74*0.2,0)))</f>
        <v/>
      </c>
      <c r="AR74" s="38">
        <f>IF('Employee Master'!$B74="","",MAX($AO74,$AQ74))</f>
        <v/>
      </c>
      <c r="AS74" s="32">
        <f>IF('Employee Master'!$B74="","",N('Employee Master'!$AF74))</f>
        <v/>
      </c>
      <c r="AT74" s="32">
        <f>IF('Employee Master'!$B74="","",N('Employee Master'!$AD74))</f>
        <v/>
      </c>
      <c r="AU74" s="32">
        <f>IF('Employee Master'!$B74="","",N('Employee Master'!$AE74))</f>
        <v/>
      </c>
      <c r="AV74" s="32">
        <f>IF('Employee Master'!$B74="","",MAX(0,$AR74-$AS74-$AT74-$AU74))</f>
        <v/>
      </c>
      <c r="AW74" s="39">
        <f>IF('Employee Master'!$B74="","",IF(N('Employee Master'!$AG74)=0,12,N('Employee Master'!$AG74)))</f>
        <v/>
      </c>
      <c r="AX74" s="38">
        <f>IF('Employee Master'!$B74="","",ROUND($AV74/$AW74,0))</f>
        <v/>
      </c>
    </row>
    <row r="75">
      <c r="A75" s="34">
        <f>IF('Employee Master'!$B75="","",'Employee Master'!$B75)</f>
        <v/>
      </c>
      <c r="B75" s="34">
        <f>IF('Employee Master'!$B75="","",'Employee Master'!$C75)</f>
        <v/>
      </c>
      <c r="C75" s="34">
        <f>IF('Employee Master'!$B75="","",IF('Employee Master'!$I75="","New",'Employee Master'!$I75))</f>
        <v/>
      </c>
      <c r="D75" s="34">
        <f>IF('Employee Master'!$B75="","",IF('Employee Master'!$J75="","Below 60",'Employee Master'!$J75))</f>
        <v/>
      </c>
      <c r="E75" s="35">
        <f>IF('Employee Master'!$B75="","",'Salary Structure'!$N75)</f>
        <v/>
      </c>
      <c r="F75" s="35">
        <f>IF('Employee Master'!$B75="","",'Salary Structure'!$U75)</f>
        <v/>
      </c>
      <c r="G75" s="35">
        <f>IF('Employee Master'!$B75="","",$E75+$F75)</f>
        <v/>
      </c>
      <c r="H75" s="35">
        <f>IF('Employee Master'!$B75="","",'Salary Structure'!$D75)</f>
        <v/>
      </c>
      <c r="I75" s="35">
        <f>IF('Employee Master'!$B75="","",'Salary Structure'!$E75)</f>
        <v/>
      </c>
      <c r="J75" s="35">
        <f>IF('Employee Master'!$B75="","",N('Employee Master'!$Q75)*12)</f>
        <v/>
      </c>
      <c r="K75" s="35">
        <f>IF('Employee Master'!$B75="","",IF(AND($C75="Old",$J75&gt;0,$I75&gt;0),MAX(0,MIN($I75,$J75-0.1*$H75,IF('Employee Master'!$P75="Yes",0.5,0.4)*$H75)),0))</f>
        <v/>
      </c>
      <c r="L75" s="35">
        <f>IF('Employee Master'!$B75="","",IF($C75="Old",N('Employee Master'!$V75),0))</f>
        <v/>
      </c>
      <c r="M75" s="35">
        <f>IF('Employee Master'!$B75="","",IF($C75="Old",'Tax Rates'!$C$28,'Tax Rates'!$C$27))</f>
        <v/>
      </c>
      <c r="N75" s="35">
        <f>IF('Employee Master'!$B75="","",IF($C75="Old",'Salary Structure'!$T75,0))</f>
        <v/>
      </c>
      <c r="O75" s="35">
        <f>IF('Employee Master'!$B75="","",$G75-$K75-$L75-$M75-$N75)</f>
        <v/>
      </c>
      <c r="P75" s="35">
        <f>IF('Employee Master'!$B75="","",N('Employee Master'!$AC75))</f>
        <v/>
      </c>
      <c r="Q75" s="35">
        <f>IF('Employee Master'!$B75="","",N('Employee Master'!$W75))</f>
        <v/>
      </c>
      <c r="R75" s="35">
        <f>IF('Employee Master'!$B75="","",IF($C75="Old",MIN(N('Employee Master'!$X75),'Tax Rates'!$C$36),0))</f>
        <v/>
      </c>
      <c r="S75" s="35">
        <f>IF('Employee Master'!$B75="","",MAX(0,$O75+$P75+$Q75-$R75))</f>
        <v/>
      </c>
      <c r="T75" s="35">
        <f>IF('Employee Master'!$B75="","",IF($C75="Old",MIN(N('Employee Master'!$Y75),'Tax Rates'!$C$34),0))</f>
        <v/>
      </c>
      <c r="U75" s="35">
        <f>IF('Employee Master'!$B75="","",IF($C75="Old",MIN(N('Employee Master'!$Z75),'Tax Rates'!$C$35),0))</f>
        <v/>
      </c>
      <c r="V75" s="35">
        <f>IF('Employee Master'!$B75="","",IF($C75="Old",N('Employee Master'!$AA75),0))</f>
        <v/>
      </c>
      <c r="W75" s="35">
        <f>IF('Employee Master'!$B75="","",IF($C75="Old",N('Employee Master'!$AB75),0))</f>
        <v/>
      </c>
      <c r="X75" s="35">
        <f>IF('Employee Master'!$B75="","",MIN('Salary Structure'!$H75,$H75*IF($C75="Old",'Tax Rates'!$C$38,'Tax Rates'!$C$37)))</f>
        <v/>
      </c>
      <c r="Y75" s="35">
        <f>IF('Employee Master'!$B75="","",$T75+$U75+$V75+$W75+$X75)</f>
        <v/>
      </c>
      <c r="Z75" s="38">
        <f>IF('Employee Master'!$B75="","",ROUND(MAX(0,$S75-$Y75)/10,0)*10)</f>
        <v/>
      </c>
      <c r="AA75" s="35">
        <f>IF('Employee Master'!$B75="","",ROUND(IF($C75="Old",MAX(0,$Z75-IFERROR(INDEX('Tax Rates'!$C$16:$C$18,MATCH($D75,'Tax Rates'!$B$16:$B$18,0)),'Tax Rates'!$C$16))*'Tax Rates'!$C$22+MAX(0,$Z75-'Tax Rates'!$C$20)*('Tax Rates'!$C$23-'Tax Rates'!$C$22)+MAX(0,$Z75-'Tax Rates'!$C$21)*('Tax Rates'!$C$24-'Tax Rates'!$C$23),SUMPRODUCT(('Tax Rates'!$B$6:$B$12&lt;$Z75)*($Z75-'Tax Rates'!$B$6:$B$12)*'Tax Rates'!$E$6:$E$12)),2))</f>
        <v/>
      </c>
      <c r="AB75" s="35">
        <f>IF('Employee Master'!$B75="","",IF($C75="Old",IF($Z75&lt;='Tax Rates'!$C$31,MIN($AA75,'Tax Rates'!$C$32),0),IF($Z75&lt;='Tax Rates'!$C$29,MIN($AA75,'Tax Rates'!$C$30),MAX(0,$AA75-MAX(0,$Z75-'Tax Rates'!$C$29)))))</f>
        <v/>
      </c>
      <c r="AC75" s="35">
        <f>IF('Employee Master'!$B75="","",$AA75-$AB75)</f>
        <v/>
      </c>
      <c r="AD75" s="35">
        <f>IF('Employee Master'!$B75="","",IFERROR(LOOKUP($Z75-1,'Tax Rates'!$B$43:$B$47,'Tax Rates'!$B$43:$B$47),0))</f>
        <v/>
      </c>
      <c r="AE75" s="35">
        <f>IF('Employee Master'!$B75="","",IF($C75="Old",MAX(0,$AD75-IFERROR(INDEX('Tax Rates'!$C$16:$C$18,MATCH($D75,'Tax Rates'!$B$16:$B$18,0)),'Tax Rates'!$C$16))*'Tax Rates'!$C$22+MAX(0,$AD75-'Tax Rates'!$C$20)*('Tax Rates'!$C$23-'Tax Rates'!$C$22)+MAX(0,$AD75-'Tax Rates'!$C$21)*('Tax Rates'!$C$24-'Tax Rates'!$C$23),SUMPRODUCT(('Tax Rates'!$B$6:$B$12&lt;$AD75)*($AD75-'Tax Rates'!$B$6:$B$12)*'Tax Rates'!$E$6:$E$12)))</f>
        <v/>
      </c>
      <c r="AF75" s="35">
        <f>IF('Employee Master'!$B75="","",IF($C75="Old",IF($AD75&lt;='Tax Rates'!$C$31,MIN($AE75,'Tax Rates'!$C$32),0),IF($AD75&lt;='Tax Rates'!$C$29,MIN($AE75,'Tax Rates'!$C$30),MAX(0,$AE75-MAX(0,$AD75-'Tax Rates'!$C$29)))))</f>
        <v/>
      </c>
      <c r="AG75" s="35">
        <f>IF('Employee Master'!$B75="","",$AE75-$AF75)</f>
        <v/>
      </c>
      <c r="AH75" s="40">
        <f>IF('Employee Master'!$B75="","",IFERROR(LOOKUP($AD75-1,'Tax Rates'!$B$43:$B$47,IF($C75="Old",'Tax Rates'!$D$43:$D$47,'Tax Rates'!$C$43:$C$47)),0))</f>
        <v/>
      </c>
      <c r="AI75" s="35">
        <f>IF('Employee Master'!$B75="","",$AG75*(1+$AH75))</f>
        <v/>
      </c>
      <c r="AJ75" s="40">
        <f>IF('Employee Master'!$B75="","",IFERROR(LOOKUP($Z75-1,'Tax Rates'!$B$43:$B$47,IF($C75="Old",'Tax Rates'!$D$43:$D$47,'Tax Rates'!$C$43:$C$47)),0))</f>
        <v/>
      </c>
      <c r="AK75" s="35">
        <f>IF('Employee Master'!$B75="","",$AC75*$AJ75)</f>
        <v/>
      </c>
      <c r="AL75" s="35">
        <f>IF('Employee Master'!$B75="","",IF($AJ75=0,0,MAX(0,($AC75+$AK75)-($AI75+($Z75-$AD75)))))</f>
        <v/>
      </c>
      <c r="AM75" s="35">
        <f>IF('Employee Master'!$B75="","",$AC75+$AK75-$AL75)</f>
        <v/>
      </c>
      <c r="AN75" s="35">
        <f>IF('Employee Master'!$B75="","",$AM75*'Tax Rates'!$C$33)</f>
        <v/>
      </c>
      <c r="AO75" s="35">
        <f>IF('Employee Master'!$B75="","",ROUND($AM75+$AN75,0))</f>
        <v/>
      </c>
      <c r="AP75" s="34">
        <f>IF('Employee Master'!$B75="","",IF(LEN(TRIM('Employee Master'!$D75))&lt;&gt;10,"No",IF(ISNUMBER(VALUE(MID(TRIM('Employee Master'!$D75),6,4))),"Yes","No")))</f>
        <v/>
      </c>
      <c r="AQ75" s="35">
        <f>IF('Employee Master'!$B75="","",IF($AP75="Yes",0,ROUND($Z75*0.2,0)))</f>
        <v/>
      </c>
      <c r="AR75" s="38">
        <f>IF('Employee Master'!$B75="","",MAX($AO75,$AQ75))</f>
        <v/>
      </c>
      <c r="AS75" s="35">
        <f>IF('Employee Master'!$B75="","",N('Employee Master'!$AF75))</f>
        <v/>
      </c>
      <c r="AT75" s="35">
        <f>IF('Employee Master'!$B75="","",N('Employee Master'!$AD75))</f>
        <v/>
      </c>
      <c r="AU75" s="35">
        <f>IF('Employee Master'!$B75="","",N('Employee Master'!$AE75))</f>
        <v/>
      </c>
      <c r="AV75" s="35">
        <f>IF('Employee Master'!$B75="","",MAX(0,$AR75-$AS75-$AT75-$AU75))</f>
        <v/>
      </c>
      <c r="AW75" s="41">
        <f>IF('Employee Master'!$B75="","",IF(N('Employee Master'!$AG75)=0,12,N('Employee Master'!$AG75)))</f>
        <v/>
      </c>
      <c r="AX75" s="38">
        <f>IF('Employee Master'!$B75="","",ROUND($AV75/$AW75,0))</f>
        <v/>
      </c>
    </row>
    <row r="76">
      <c r="A76" s="31">
        <f>IF('Employee Master'!$B76="","",'Employee Master'!$B76)</f>
        <v/>
      </c>
      <c r="B76" s="31">
        <f>IF('Employee Master'!$B76="","",'Employee Master'!$C76)</f>
        <v/>
      </c>
      <c r="C76" s="31">
        <f>IF('Employee Master'!$B76="","",IF('Employee Master'!$I76="","New",'Employee Master'!$I76))</f>
        <v/>
      </c>
      <c r="D76" s="31">
        <f>IF('Employee Master'!$B76="","",IF('Employee Master'!$J76="","Below 60",'Employee Master'!$J76))</f>
        <v/>
      </c>
      <c r="E76" s="32">
        <f>IF('Employee Master'!$B76="","",'Salary Structure'!$N76)</f>
        <v/>
      </c>
      <c r="F76" s="32">
        <f>IF('Employee Master'!$B76="","",'Salary Structure'!$U76)</f>
        <v/>
      </c>
      <c r="G76" s="32">
        <f>IF('Employee Master'!$B76="","",$E76+$F76)</f>
        <v/>
      </c>
      <c r="H76" s="32">
        <f>IF('Employee Master'!$B76="","",'Salary Structure'!$D76)</f>
        <v/>
      </c>
      <c r="I76" s="32">
        <f>IF('Employee Master'!$B76="","",'Salary Structure'!$E76)</f>
        <v/>
      </c>
      <c r="J76" s="32">
        <f>IF('Employee Master'!$B76="","",N('Employee Master'!$Q76)*12)</f>
        <v/>
      </c>
      <c r="K76" s="32">
        <f>IF('Employee Master'!$B76="","",IF(AND($C76="Old",$J76&gt;0,$I76&gt;0),MAX(0,MIN($I76,$J76-0.1*$H76,IF('Employee Master'!$P76="Yes",0.5,0.4)*$H76)),0))</f>
        <v/>
      </c>
      <c r="L76" s="32">
        <f>IF('Employee Master'!$B76="","",IF($C76="Old",N('Employee Master'!$V76),0))</f>
        <v/>
      </c>
      <c r="M76" s="32">
        <f>IF('Employee Master'!$B76="","",IF($C76="Old",'Tax Rates'!$C$28,'Tax Rates'!$C$27))</f>
        <v/>
      </c>
      <c r="N76" s="32">
        <f>IF('Employee Master'!$B76="","",IF($C76="Old",'Salary Structure'!$T76,0))</f>
        <v/>
      </c>
      <c r="O76" s="32">
        <f>IF('Employee Master'!$B76="","",$G76-$K76-$L76-$M76-$N76)</f>
        <v/>
      </c>
      <c r="P76" s="32">
        <f>IF('Employee Master'!$B76="","",N('Employee Master'!$AC76))</f>
        <v/>
      </c>
      <c r="Q76" s="32">
        <f>IF('Employee Master'!$B76="","",N('Employee Master'!$W76))</f>
        <v/>
      </c>
      <c r="R76" s="32">
        <f>IF('Employee Master'!$B76="","",IF($C76="Old",MIN(N('Employee Master'!$X76),'Tax Rates'!$C$36),0))</f>
        <v/>
      </c>
      <c r="S76" s="32">
        <f>IF('Employee Master'!$B76="","",MAX(0,$O76+$P76+$Q76-$R76))</f>
        <v/>
      </c>
      <c r="T76" s="32">
        <f>IF('Employee Master'!$B76="","",IF($C76="Old",MIN(N('Employee Master'!$Y76),'Tax Rates'!$C$34),0))</f>
        <v/>
      </c>
      <c r="U76" s="32">
        <f>IF('Employee Master'!$B76="","",IF($C76="Old",MIN(N('Employee Master'!$Z76),'Tax Rates'!$C$35),0))</f>
        <v/>
      </c>
      <c r="V76" s="32">
        <f>IF('Employee Master'!$B76="","",IF($C76="Old",N('Employee Master'!$AA76),0))</f>
        <v/>
      </c>
      <c r="W76" s="32">
        <f>IF('Employee Master'!$B76="","",IF($C76="Old",N('Employee Master'!$AB76),0))</f>
        <v/>
      </c>
      <c r="X76" s="32">
        <f>IF('Employee Master'!$B76="","",MIN('Salary Structure'!$H76,$H76*IF($C76="Old",'Tax Rates'!$C$38,'Tax Rates'!$C$37)))</f>
        <v/>
      </c>
      <c r="Y76" s="32">
        <f>IF('Employee Master'!$B76="","",$T76+$U76+$V76+$W76+$X76)</f>
        <v/>
      </c>
      <c r="Z76" s="38">
        <f>IF('Employee Master'!$B76="","",ROUND(MAX(0,$S76-$Y76)/10,0)*10)</f>
        <v/>
      </c>
      <c r="AA76" s="32">
        <f>IF('Employee Master'!$B76="","",ROUND(IF($C76="Old",MAX(0,$Z76-IFERROR(INDEX('Tax Rates'!$C$16:$C$18,MATCH($D76,'Tax Rates'!$B$16:$B$18,0)),'Tax Rates'!$C$16))*'Tax Rates'!$C$22+MAX(0,$Z76-'Tax Rates'!$C$20)*('Tax Rates'!$C$23-'Tax Rates'!$C$22)+MAX(0,$Z76-'Tax Rates'!$C$21)*('Tax Rates'!$C$24-'Tax Rates'!$C$23),SUMPRODUCT(('Tax Rates'!$B$6:$B$12&lt;$Z76)*($Z76-'Tax Rates'!$B$6:$B$12)*'Tax Rates'!$E$6:$E$12)),2))</f>
        <v/>
      </c>
      <c r="AB76" s="32">
        <f>IF('Employee Master'!$B76="","",IF($C76="Old",IF($Z76&lt;='Tax Rates'!$C$31,MIN($AA76,'Tax Rates'!$C$32),0),IF($Z76&lt;='Tax Rates'!$C$29,MIN($AA76,'Tax Rates'!$C$30),MAX(0,$AA76-MAX(0,$Z76-'Tax Rates'!$C$29)))))</f>
        <v/>
      </c>
      <c r="AC76" s="32">
        <f>IF('Employee Master'!$B76="","",$AA76-$AB76)</f>
        <v/>
      </c>
      <c r="AD76" s="32">
        <f>IF('Employee Master'!$B76="","",IFERROR(LOOKUP($Z76-1,'Tax Rates'!$B$43:$B$47,'Tax Rates'!$B$43:$B$47),0))</f>
        <v/>
      </c>
      <c r="AE76" s="32">
        <f>IF('Employee Master'!$B76="","",IF($C76="Old",MAX(0,$AD76-IFERROR(INDEX('Tax Rates'!$C$16:$C$18,MATCH($D76,'Tax Rates'!$B$16:$B$18,0)),'Tax Rates'!$C$16))*'Tax Rates'!$C$22+MAX(0,$AD76-'Tax Rates'!$C$20)*('Tax Rates'!$C$23-'Tax Rates'!$C$22)+MAX(0,$AD76-'Tax Rates'!$C$21)*('Tax Rates'!$C$24-'Tax Rates'!$C$23),SUMPRODUCT(('Tax Rates'!$B$6:$B$12&lt;$AD76)*($AD76-'Tax Rates'!$B$6:$B$12)*'Tax Rates'!$E$6:$E$12)))</f>
        <v/>
      </c>
      <c r="AF76" s="32">
        <f>IF('Employee Master'!$B76="","",IF($C76="Old",IF($AD76&lt;='Tax Rates'!$C$31,MIN($AE76,'Tax Rates'!$C$32),0),IF($AD76&lt;='Tax Rates'!$C$29,MIN($AE76,'Tax Rates'!$C$30),MAX(0,$AE76-MAX(0,$AD76-'Tax Rates'!$C$29)))))</f>
        <v/>
      </c>
      <c r="AG76" s="32">
        <f>IF('Employee Master'!$B76="","",$AE76-$AF76)</f>
        <v/>
      </c>
      <c r="AH76" s="16">
        <f>IF('Employee Master'!$B76="","",IFERROR(LOOKUP($AD76-1,'Tax Rates'!$B$43:$B$47,IF($C76="Old",'Tax Rates'!$D$43:$D$47,'Tax Rates'!$C$43:$C$47)),0))</f>
        <v/>
      </c>
      <c r="AI76" s="32">
        <f>IF('Employee Master'!$B76="","",$AG76*(1+$AH76))</f>
        <v/>
      </c>
      <c r="AJ76" s="16">
        <f>IF('Employee Master'!$B76="","",IFERROR(LOOKUP($Z76-1,'Tax Rates'!$B$43:$B$47,IF($C76="Old",'Tax Rates'!$D$43:$D$47,'Tax Rates'!$C$43:$C$47)),0))</f>
        <v/>
      </c>
      <c r="AK76" s="32">
        <f>IF('Employee Master'!$B76="","",$AC76*$AJ76)</f>
        <v/>
      </c>
      <c r="AL76" s="32">
        <f>IF('Employee Master'!$B76="","",IF($AJ76=0,0,MAX(0,($AC76+$AK76)-($AI76+($Z76-$AD76)))))</f>
        <v/>
      </c>
      <c r="AM76" s="32">
        <f>IF('Employee Master'!$B76="","",$AC76+$AK76-$AL76)</f>
        <v/>
      </c>
      <c r="AN76" s="32">
        <f>IF('Employee Master'!$B76="","",$AM76*'Tax Rates'!$C$33)</f>
        <v/>
      </c>
      <c r="AO76" s="32">
        <f>IF('Employee Master'!$B76="","",ROUND($AM76+$AN76,0))</f>
        <v/>
      </c>
      <c r="AP76" s="31">
        <f>IF('Employee Master'!$B76="","",IF(LEN(TRIM('Employee Master'!$D76))&lt;&gt;10,"No",IF(ISNUMBER(VALUE(MID(TRIM('Employee Master'!$D76),6,4))),"Yes","No")))</f>
        <v/>
      </c>
      <c r="AQ76" s="32">
        <f>IF('Employee Master'!$B76="","",IF($AP76="Yes",0,ROUND($Z76*0.2,0)))</f>
        <v/>
      </c>
      <c r="AR76" s="38">
        <f>IF('Employee Master'!$B76="","",MAX($AO76,$AQ76))</f>
        <v/>
      </c>
      <c r="AS76" s="32">
        <f>IF('Employee Master'!$B76="","",N('Employee Master'!$AF76))</f>
        <v/>
      </c>
      <c r="AT76" s="32">
        <f>IF('Employee Master'!$B76="","",N('Employee Master'!$AD76))</f>
        <v/>
      </c>
      <c r="AU76" s="32">
        <f>IF('Employee Master'!$B76="","",N('Employee Master'!$AE76))</f>
        <v/>
      </c>
      <c r="AV76" s="32">
        <f>IF('Employee Master'!$B76="","",MAX(0,$AR76-$AS76-$AT76-$AU76))</f>
        <v/>
      </c>
      <c r="AW76" s="39">
        <f>IF('Employee Master'!$B76="","",IF(N('Employee Master'!$AG76)=0,12,N('Employee Master'!$AG76)))</f>
        <v/>
      </c>
      <c r="AX76" s="38">
        <f>IF('Employee Master'!$B76="","",ROUND($AV76/$AW76,0))</f>
        <v/>
      </c>
    </row>
    <row r="77">
      <c r="A77" s="34">
        <f>IF('Employee Master'!$B77="","",'Employee Master'!$B77)</f>
        <v/>
      </c>
      <c r="B77" s="34">
        <f>IF('Employee Master'!$B77="","",'Employee Master'!$C77)</f>
        <v/>
      </c>
      <c r="C77" s="34">
        <f>IF('Employee Master'!$B77="","",IF('Employee Master'!$I77="","New",'Employee Master'!$I77))</f>
        <v/>
      </c>
      <c r="D77" s="34">
        <f>IF('Employee Master'!$B77="","",IF('Employee Master'!$J77="","Below 60",'Employee Master'!$J77))</f>
        <v/>
      </c>
      <c r="E77" s="35">
        <f>IF('Employee Master'!$B77="","",'Salary Structure'!$N77)</f>
        <v/>
      </c>
      <c r="F77" s="35">
        <f>IF('Employee Master'!$B77="","",'Salary Structure'!$U77)</f>
        <v/>
      </c>
      <c r="G77" s="35">
        <f>IF('Employee Master'!$B77="","",$E77+$F77)</f>
        <v/>
      </c>
      <c r="H77" s="35">
        <f>IF('Employee Master'!$B77="","",'Salary Structure'!$D77)</f>
        <v/>
      </c>
      <c r="I77" s="35">
        <f>IF('Employee Master'!$B77="","",'Salary Structure'!$E77)</f>
        <v/>
      </c>
      <c r="J77" s="35">
        <f>IF('Employee Master'!$B77="","",N('Employee Master'!$Q77)*12)</f>
        <v/>
      </c>
      <c r="K77" s="35">
        <f>IF('Employee Master'!$B77="","",IF(AND($C77="Old",$J77&gt;0,$I77&gt;0),MAX(0,MIN($I77,$J77-0.1*$H77,IF('Employee Master'!$P77="Yes",0.5,0.4)*$H77)),0))</f>
        <v/>
      </c>
      <c r="L77" s="35">
        <f>IF('Employee Master'!$B77="","",IF($C77="Old",N('Employee Master'!$V77),0))</f>
        <v/>
      </c>
      <c r="M77" s="35">
        <f>IF('Employee Master'!$B77="","",IF($C77="Old",'Tax Rates'!$C$28,'Tax Rates'!$C$27))</f>
        <v/>
      </c>
      <c r="N77" s="35">
        <f>IF('Employee Master'!$B77="","",IF($C77="Old",'Salary Structure'!$T77,0))</f>
        <v/>
      </c>
      <c r="O77" s="35">
        <f>IF('Employee Master'!$B77="","",$G77-$K77-$L77-$M77-$N77)</f>
        <v/>
      </c>
      <c r="P77" s="35">
        <f>IF('Employee Master'!$B77="","",N('Employee Master'!$AC77))</f>
        <v/>
      </c>
      <c r="Q77" s="35">
        <f>IF('Employee Master'!$B77="","",N('Employee Master'!$W77))</f>
        <v/>
      </c>
      <c r="R77" s="35">
        <f>IF('Employee Master'!$B77="","",IF($C77="Old",MIN(N('Employee Master'!$X77),'Tax Rates'!$C$36),0))</f>
        <v/>
      </c>
      <c r="S77" s="35">
        <f>IF('Employee Master'!$B77="","",MAX(0,$O77+$P77+$Q77-$R77))</f>
        <v/>
      </c>
      <c r="T77" s="35">
        <f>IF('Employee Master'!$B77="","",IF($C77="Old",MIN(N('Employee Master'!$Y77),'Tax Rates'!$C$34),0))</f>
        <v/>
      </c>
      <c r="U77" s="35">
        <f>IF('Employee Master'!$B77="","",IF($C77="Old",MIN(N('Employee Master'!$Z77),'Tax Rates'!$C$35),0))</f>
        <v/>
      </c>
      <c r="V77" s="35">
        <f>IF('Employee Master'!$B77="","",IF($C77="Old",N('Employee Master'!$AA77),0))</f>
        <v/>
      </c>
      <c r="W77" s="35">
        <f>IF('Employee Master'!$B77="","",IF($C77="Old",N('Employee Master'!$AB77),0))</f>
        <v/>
      </c>
      <c r="X77" s="35">
        <f>IF('Employee Master'!$B77="","",MIN('Salary Structure'!$H77,$H77*IF($C77="Old",'Tax Rates'!$C$38,'Tax Rates'!$C$37)))</f>
        <v/>
      </c>
      <c r="Y77" s="35">
        <f>IF('Employee Master'!$B77="","",$T77+$U77+$V77+$W77+$X77)</f>
        <v/>
      </c>
      <c r="Z77" s="38">
        <f>IF('Employee Master'!$B77="","",ROUND(MAX(0,$S77-$Y77)/10,0)*10)</f>
        <v/>
      </c>
      <c r="AA77" s="35">
        <f>IF('Employee Master'!$B77="","",ROUND(IF($C77="Old",MAX(0,$Z77-IFERROR(INDEX('Tax Rates'!$C$16:$C$18,MATCH($D77,'Tax Rates'!$B$16:$B$18,0)),'Tax Rates'!$C$16))*'Tax Rates'!$C$22+MAX(0,$Z77-'Tax Rates'!$C$20)*('Tax Rates'!$C$23-'Tax Rates'!$C$22)+MAX(0,$Z77-'Tax Rates'!$C$21)*('Tax Rates'!$C$24-'Tax Rates'!$C$23),SUMPRODUCT(('Tax Rates'!$B$6:$B$12&lt;$Z77)*($Z77-'Tax Rates'!$B$6:$B$12)*'Tax Rates'!$E$6:$E$12)),2))</f>
        <v/>
      </c>
      <c r="AB77" s="35">
        <f>IF('Employee Master'!$B77="","",IF($C77="Old",IF($Z77&lt;='Tax Rates'!$C$31,MIN($AA77,'Tax Rates'!$C$32),0),IF($Z77&lt;='Tax Rates'!$C$29,MIN($AA77,'Tax Rates'!$C$30),MAX(0,$AA77-MAX(0,$Z77-'Tax Rates'!$C$29)))))</f>
        <v/>
      </c>
      <c r="AC77" s="35">
        <f>IF('Employee Master'!$B77="","",$AA77-$AB77)</f>
        <v/>
      </c>
      <c r="AD77" s="35">
        <f>IF('Employee Master'!$B77="","",IFERROR(LOOKUP($Z77-1,'Tax Rates'!$B$43:$B$47,'Tax Rates'!$B$43:$B$47),0))</f>
        <v/>
      </c>
      <c r="AE77" s="35">
        <f>IF('Employee Master'!$B77="","",IF($C77="Old",MAX(0,$AD77-IFERROR(INDEX('Tax Rates'!$C$16:$C$18,MATCH($D77,'Tax Rates'!$B$16:$B$18,0)),'Tax Rates'!$C$16))*'Tax Rates'!$C$22+MAX(0,$AD77-'Tax Rates'!$C$20)*('Tax Rates'!$C$23-'Tax Rates'!$C$22)+MAX(0,$AD77-'Tax Rates'!$C$21)*('Tax Rates'!$C$24-'Tax Rates'!$C$23),SUMPRODUCT(('Tax Rates'!$B$6:$B$12&lt;$AD77)*($AD77-'Tax Rates'!$B$6:$B$12)*'Tax Rates'!$E$6:$E$12)))</f>
        <v/>
      </c>
      <c r="AF77" s="35">
        <f>IF('Employee Master'!$B77="","",IF($C77="Old",IF($AD77&lt;='Tax Rates'!$C$31,MIN($AE77,'Tax Rates'!$C$32),0),IF($AD77&lt;='Tax Rates'!$C$29,MIN($AE77,'Tax Rates'!$C$30),MAX(0,$AE77-MAX(0,$AD77-'Tax Rates'!$C$29)))))</f>
        <v/>
      </c>
      <c r="AG77" s="35">
        <f>IF('Employee Master'!$B77="","",$AE77-$AF77)</f>
        <v/>
      </c>
      <c r="AH77" s="40">
        <f>IF('Employee Master'!$B77="","",IFERROR(LOOKUP($AD77-1,'Tax Rates'!$B$43:$B$47,IF($C77="Old",'Tax Rates'!$D$43:$D$47,'Tax Rates'!$C$43:$C$47)),0))</f>
        <v/>
      </c>
      <c r="AI77" s="35">
        <f>IF('Employee Master'!$B77="","",$AG77*(1+$AH77))</f>
        <v/>
      </c>
      <c r="AJ77" s="40">
        <f>IF('Employee Master'!$B77="","",IFERROR(LOOKUP($Z77-1,'Tax Rates'!$B$43:$B$47,IF($C77="Old",'Tax Rates'!$D$43:$D$47,'Tax Rates'!$C$43:$C$47)),0))</f>
        <v/>
      </c>
      <c r="AK77" s="35">
        <f>IF('Employee Master'!$B77="","",$AC77*$AJ77)</f>
        <v/>
      </c>
      <c r="AL77" s="35">
        <f>IF('Employee Master'!$B77="","",IF($AJ77=0,0,MAX(0,($AC77+$AK77)-($AI77+($Z77-$AD77)))))</f>
        <v/>
      </c>
      <c r="AM77" s="35">
        <f>IF('Employee Master'!$B77="","",$AC77+$AK77-$AL77)</f>
        <v/>
      </c>
      <c r="AN77" s="35">
        <f>IF('Employee Master'!$B77="","",$AM77*'Tax Rates'!$C$33)</f>
        <v/>
      </c>
      <c r="AO77" s="35">
        <f>IF('Employee Master'!$B77="","",ROUND($AM77+$AN77,0))</f>
        <v/>
      </c>
      <c r="AP77" s="34">
        <f>IF('Employee Master'!$B77="","",IF(LEN(TRIM('Employee Master'!$D77))&lt;&gt;10,"No",IF(ISNUMBER(VALUE(MID(TRIM('Employee Master'!$D77),6,4))),"Yes","No")))</f>
        <v/>
      </c>
      <c r="AQ77" s="35">
        <f>IF('Employee Master'!$B77="","",IF($AP77="Yes",0,ROUND($Z77*0.2,0)))</f>
        <v/>
      </c>
      <c r="AR77" s="38">
        <f>IF('Employee Master'!$B77="","",MAX($AO77,$AQ77))</f>
        <v/>
      </c>
      <c r="AS77" s="35">
        <f>IF('Employee Master'!$B77="","",N('Employee Master'!$AF77))</f>
        <v/>
      </c>
      <c r="AT77" s="35">
        <f>IF('Employee Master'!$B77="","",N('Employee Master'!$AD77))</f>
        <v/>
      </c>
      <c r="AU77" s="35">
        <f>IF('Employee Master'!$B77="","",N('Employee Master'!$AE77))</f>
        <v/>
      </c>
      <c r="AV77" s="35">
        <f>IF('Employee Master'!$B77="","",MAX(0,$AR77-$AS77-$AT77-$AU77))</f>
        <v/>
      </c>
      <c r="AW77" s="41">
        <f>IF('Employee Master'!$B77="","",IF(N('Employee Master'!$AG77)=0,12,N('Employee Master'!$AG77)))</f>
        <v/>
      </c>
      <c r="AX77" s="38">
        <f>IF('Employee Master'!$B77="","",ROUND($AV77/$AW77,0))</f>
        <v/>
      </c>
    </row>
    <row r="78">
      <c r="A78" s="31">
        <f>IF('Employee Master'!$B78="","",'Employee Master'!$B78)</f>
        <v/>
      </c>
      <c r="B78" s="31">
        <f>IF('Employee Master'!$B78="","",'Employee Master'!$C78)</f>
        <v/>
      </c>
      <c r="C78" s="31">
        <f>IF('Employee Master'!$B78="","",IF('Employee Master'!$I78="","New",'Employee Master'!$I78))</f>
        <v/>
      </c>
      <c r="D78" s="31">
        <f>IF('Employee Master'!$B78="","",IF('Employee Master'!$J78="","Below 60",'Employee Master'!$J78))</f>
        <v/>
      </c>
      <c r="E78" s="32">
        <f>IF('Employee Master'!$B78="","",'Salary Structure'!$N78)</f>
        <v/>
      </c>
      <c r="F78" s="32">
        <f>IF('Employee Master'!$B78="","",'Salary Structure'!$U78)</f>
        <v/>
      </c>
      <c r="G78" s="32">
        <f>IF('Employee Master'!$B78="","",$E78+$F78)</f>
        <v/>
      </c>
      <c r="H78" s="32">
        <f>IF('Employee Master'!$B78="","",'Salary Structure'!$D78)</f>
        <v/>
      </c>
      <c r="I78" s="32">
        <f>IF('Employee Master'!$B78="","",'Salary Structure'!$E78)</f>
        <v/>
      </c>
      <c r="J78" s="32">
        <f>IF('Employee Master'!$B78="","",N('Employee Master'!$Q78)*12)</f>
        <v/>
      </c>
      <c r="K78" s="32">
        <f>IF('Employee Master'!$B78="","",IF(AND($C78="Old",$J78&gt;0,$I78&gt;0),MAX(0,MIN($I78,$J78-0.1*$H78,IF('Employee Master'!$P78="Yes",0.5,0.4)*$H78)),0))</f>
        <v/>
      </c>
      <c r="L78" s="32">
        <f>IF('Employee Master'!$B78="","",IF($C78="Old",N('Employee Master'!$V78),0))</f>
        <v/>
      </c>
      <c r="M78" s="32">
        <f>IF('Employee Master'!$B78="","",IF($C78="Old",'Tax Rates'!$C$28,'Tax Rates'!$C$27))</f>
        <v/>
      </c>
      <c r="N78" s="32">
        <f>IF('Employee Master'!$B78="","",IF($C78="Old",'Salary Structure'!$T78,0))</f>
        <v/>
      </c>
      <c r="O78" s="32">
        <f>IF('Employee Master'!$B78="","",$G78-$K78-$L78-$M78-$N78)</f>
        <v/>
      </c>
      <c r="P78" s="32">
        <f>IF('Employee Master'!$B78="","",N('Employee Master'!$AC78))</f>
        <v/>
      </c>
      <c r="Q78" s="32">
        <f>IF('Employee Master'!$B78="","",N('Employee Master'!$W78))</f>
        <v/>
      </c>
      <c r="R78" s="32">
        <f>IF('Employee Master'!$B78="","",IF($C78="Old",MIN(N('Employee Master'!$X78),'Tax Rates'!$C$36),0))</f>
        <v/>
      </c>
      <c r="S78" s="32">
        <f>IF('Employee Master'!$B78="","",MAX(0,$O78+$P78+$Q78-$R78))</f>
        <v/>
      </c>
      <c r="T78" s="32">
        <f>IF('Employee Master'!$B78="","",IF($C78="Old",MIN(N('Employee Master'!$Y78),'Tax Rates'!$C$34),0))</f>
        <v/>
      </c>
      <c r="U78" s="32">
        <f>IF('Employee Master'!$B78="","",IF($C78="Old",MIN(N('Employee Master'!$Z78),'Tax Rates'!$C$35),0))</f>
        <v/>
      </c>
      <c r="V78" s="32">
        <f>IF('Employee Master'!$B78="","",IF($C78="Old",N('Employee Master'!$AA78),0))</f>
        <v/>
      </c>
      <c r="W78" s="32">
        <f>IF('Employee Master'!$B78="","",IF($C78="Old",N('Employee Master'!$AB78),0))</f>
        <v/>
      </c>
      <c r="X78" s="32">
        <f>IF('Employee Master'!$B78="","",MIN('Salary Structure'!$H78,$H78*IF($C78="Old",'Tax Rates'!$C$38,'Tax Rates'!$C$37)))</f>
        <v/>
      </c>
      <c r="Y78" s="32">
        <f>IF('Employee Master'!$B78="","",$T78+$U78+$V78+$W78+$X78)</f>
        <v/>
      </c>
      <c r="Z78" s="38">
        <f>IF('Employee Master'!$B78="","",ROUND(MAX(0,$S78-$Y78)/10,0)*10)</f>
        <v/>
      </c>
      <c r="AA78" s="32">
        <f>IF('Employee Master'!$B78="","",ROUND(IF($C78="Old",MAX(0,$Z78-IFERROR(INDEX('Tax Rates'!$C$16:$C$18,MATCH($D78,'Tax Rates'!$B$16:$B$18,0)),'Tax Rates'!$C$16))*'Tax Rates'!$C$22+MAX(0,$Z78-'Tax Rates'!$C$20)*('Tax Rates'!$C$23-'Tax Rates'!$C$22)+MAX(0,$Z78-'Tax Rates'!$C$21)*('Tax Rates'!$C$24-'Tax Rates'!$C$23),SUMPRODUCT(('Tax Rates'!$B$6:$B$12&lt;$Z78)*($Z78-'Tax Rates'!$B$6:$B$12)*'Tax Rates'!$E$6:$E$12)),2))</f>
        <v/>
      </c>
      <c r="AB78" s="32">
        <f>IF('Employee Master'!$B78="","",IF($C78="Old",IF($Z78&lt;='Tax Rates'!$C$31,MIN($AA78,'Tax Rates'!$C$32),0),IF($Z78&lt;='Tax Rates'!$C$29,MIN($AA78,'Tax Rates'!$C$30),MAX(0,$AA78-MAX(0,$Z78-'Tax Rates'!$C$29)))))</f>
        <v/>
      </c>
      <c r="AC78" s="32">
        <f>IF('Employee Master'!$B78="","",$AA78-$AB78)</f>
        <v/>
      </c>
      <c r="AD78" s="32">
        <f>IF('Employee Master'!$B78="","",IFERROR(LOOKUP($Z78-1,'Tax Rates'!$B$43:$B$47,'Tax Rates'!$B$43:$B$47),0))</f>
        <v/>
      </c>
      <c r="AE78" s="32">
        <f>IF('Employee Master'!$B78="","",IF($C78="Old",MAX(0,$AD78-IFERROR(INDEX('Tax Rates'!$C$16:$C$18,MATCH($D78,'Tax Rates'!$B$16:$B$18,0)),'Tax Rates'!$C$16))*'Tax Rates'!$C$22+MAX(0,$AD78-'Tax Rates'!$C$20)*('Tax Rates'!$C$23-'Tax Rates'!$C$22)+MAX(0,$AD78-'Tax Rates'!$C$21)*('Tax Rates'!$C$24-'Tax Rates'!$C$23),SUMPRODUCT(('Tax Rates'!$B$6:$B$12&lt;$AD78)*($AD78-'Tax Rates'!$B$6:$B$12)*'Tax Rates'!$E$6:$E$12)))</f>
        <v/>
      </c>
      <c r="AF78" s="32">
        <f>IF('Employee Master'!$B78="","",IF($C78="Old",IF($AD78&lt;='Tax Rates'!$C$31,MIN($AE78,'Tax Rates'!$C$32),0),IF($AD78&lt;='Tax Rates'!$C$29,MIN($AE78,'Tax Rates'!$C$30),MAX(0,$AE78-MAX(0,$AD78-'Tax Rates'!$C$29)))))</f>
        <v/>
      </c>
      <c r="AG78" s="32">
        <f>IF('Employee Master'!$B78="","",$AE78-$AF78)</f>
        <v/>
      </c>
      <c r="AH78" s="16">
        <f>IF('Employee Master'!$B78="","",IFERROR(LOOKUP($AD78-1,'Tax Rates'!$B$43:$B$47,IF($C78="Old",'Tax Rates'!$D$43:$D$47,'Tax Rates'!$C$43:$C$47)),0))</f>
        <v/>
      </c>
      <c r="AI78" s="32">
        <f>IF('Employee Master'!$B78="","",$AG78*(1+$AH78))</f>
        <v/>
      </c>
      <c r="AJ78" s="16">
        <f>IF('Employee Master'!$B78="","",IFERROR(LOOKUP($Z78-1,'Tax Rates'!$B$43:$B$47,IF($C78="Old",'Tax Rates'!$D$43:$D$47,'Tax Rates'!$C$43:$C$47)),0))</f>
        <v/>
      </c>
      <c r="AK78" s="32">
        <f>IF('Employee Master'!$B78="","",$AC78*$AJ78)</f>
        <v/>
      </c>
      <c r="AL78" s="32">
        <f>IF('Employee Master'!$B78="","",IF($AJ78=0,0,MAX(0,($AC78+$AK78)-($AI78+($Z78-$AD78)))))</f>
        <v/>
      </c>
      <c r="AM78" s="32">
        <f>IF('Employee Master'!$B78="","",$AC78+$AK78-$AL78)</f>
        <v/>
      </c>
      <c r="AN78" s="32">
        <f>IF('Employee Master'!$B78="","",$AM78*'Tax Rates'!$C$33)</f>
        <v/>
      </c>
      <c r="AO78" s="32">
        <f>IF('Employee Master'!$B78="","",ROUND($AM78+$AN78,0))</f>
        <v/>
      </c>
      <c r="AP78" s="31">
        <f>IF('Employee Master'!$B78="","",IF(LEN(TRIM('Employee Master'!$D78))&lt;&gt;10,"No",IF(ISNUMBER(VALUE(MID(TRIM('Employee Master'!$D78),6,4))),"Yes","No")))</f>
        <v/>
      </c>
      <c r="AQ78" s="32">
        <f>IF('Employee Master'!$B78="","",IF($AP78="Yes",0,ROUND($Z78*0.2,0)))</f>
        <v/>
      </c>
      <c r="AR78" s="38">
        <f>IF('Employee Master'!$B78="","",MAX($AO78,$AQ78))</f>
        <v/>
      </c>
      <c r="AS78" s="32">
        <f>IF('Employee Master'!$B78="","",N('Employee Master'!$AF78))</f>
        <v/>
      </c>
      <c r="AT78" s="32">
        <f>IF('Employee Master'!$B78="","",N('Employee Master'!$AD78))</f>
        <v/>
      </c>
      <c r="AU78" s="32">
        <f>IF('Employee Master'!$B78="","",N('Employee Master'!$AE78))</f>
        <v/>
      </c>
      <c r="AV78" s="32">
        <f>IF('Employee Master'!$B78="","",MAX(0,$AR78-$AS78-$AT78-$AU78))</f>
        <v/>
      </c>
      <c r="AW78" s="39">
        <f>IF('Employee Master'!$B78="","",IF(N('Employee Master'!$AG78)=0,12,N('Employee Master'!$AG78)))</f>
        <v/>
      </c>
      <c r="AX78" s="38">
        <f>IF('Employee Master'!$B78="","",ROUND($AV78/$AW78,0))</f>
        <v/>
      </c>
    </row>
    <row r="79">
      <c r="A79" s="34">
        <f>IF('Employee Master'!$B79="","",'Employee Master'!$B79)</f>
        <v/>
      </c>
      <c r="B79" s="34">
        <f>IF('Employee Master'!$B79="","",'Employee Master'!$C79)</f>
        <v/>
      </c>
      <c r="C79" s="34">
        <f>IF('Employee Master'!$B79="","",IF('Employee Master'!$I79="","New",'Employee Master'!$I79))</f>
        <v/>
      </c>
      <c r="D79" s="34">
        <f>IF('Employee Master'!$B79="","",IF('Employee Master'!$J79="","Below 60",'Employee Master'!$J79))</f>
        <v/>
      </c>
      <c r="E79" s="35">
        <f>IF('Employee Master'!$B79="","",'Salary Structure'!$N79)</f>
        <v/>
      </c>
      <c r="F79" s="35">
        <f>IF('Employee Master'!$B79="","",'Salary Structure'!$U79)</f>
        <v/>
      </c>
      <c r="G79" s="35">
        <f>IF('Employee Master'!$B79="","",$E79+$F79)</f>
        <v/>
      </c>
      <c r="H79" s="35">
        <f>IF('Employee Master'!$B79="","",'Salary Structure'!$D79)</f>
        <v/>
      </c>
      <c r="I79" s="35">
        <f>IF('Employee Master'!$B79="","",'Salary Structure'!$E79)</f>
        <v/>
      </c>
      <c r="J79" s="35">
        <f>IF('Employee Master'!$B79="","",N('Employee Master'!$Q79)*12)</f>
        <v/>
      </c>
      <c r="K79" s="35">
        <f>IF('Employee Master'!$B79="","",IF(AND($C79="Old",$J79&gt;0,$I79&gt;0),MAX(0,MIN($I79,$J79-0.1*$H79,IF('Employee Master'!$P79="Yes",0.5,0.4)*$H79)),0))</f>
        <v/>
      </c>
      <c r="L79" s="35">
        <f>IF('Employee Master'!$B79="","",IF($C79="Old",N('Employee Master'!$V79),0))</f>
        <v/>
      </c>
      <c r="M79" s="35">
        <f>IF('Employee Master'!$B79="","",IF($C79="Old",'Tax Rates'!$C$28,'Tax Rates'!$C$27))</f>
        <v/>
      </c>
      <c r="N79" s="35">
        <f>IF('Employee Master'!$B79="","",IF($C79="Old",'Salary Structure'!$T79,0))</f>
        <v/>
      </c>
      <c r="O79" s="35">
        <f>IF('Employee Master'!$B79="","",$G79-$K79-$L79-$M79-$N79)</f>
        <v/>
      </c>
      <c r="P79" s="35">
        <f>IF('Employee Master'!$B79="","",N('Employee Master'!$AC79))</f>
        <v/>
      </c>
      <c r="Q79" s="35">
        <f>IF('Employee Master'!$B79="","",N('Employee Master'!$W79))</f>
        <v/>
      </c>
      <c r="R79" s="35">
        <f>IF('Employee Master'!$B79="","",IF($C79="Old",MIN(N('Employee Master'!$X79),'Tax Rates'!$C$36),0))</f>
        <v/>
      </c>
      <c r="S79" s="35">
        <f>IF('Employee Master'!$B79="","",MAX(0,$O79+$P79+$Q79-$R79))</f>
        <v/>
      </c>
      <c r="T79" s="35">
        <f>IF('Employee Master'!$B79="","",IF($C79="Old",MIN(N('Employee Master'!$Y79),'Tax Rates'!$C$34),0))</f>
        <v/>
      </c>
      <c r="U79" s="35">
        <f>IF('Employee Master'!$B79="","",IF($C79="Old",MIN(N('Employee Master'!$Z79),'Tax Rates'!$C$35),0))</f>
        <v/>
      </c>
      <c r="V79" s="35">
        <f>IF('Employee Master'!$B79="","",IF($C79="Old",N('Employee Master'!$AA79),0))</f>
        <v/>
      </c>
      <c r="W79" s="35">
        <f>IF('Employee Master'!$B79="","",IF($C79="Old",N('Employee Master'!$AB79),0))</f>
        <v/>
      </c>
      <c r="X79" s="35">
        <f>IF('Employee Master'!$B79="","",MIN('Salary Structure'!$H79,$H79*IF($C79="Old",'Tax Rates'!$C$38,'Tax Rates'!$C$37)))</f>
        <v/>
      </c>
      <c r="Y79" s="35">
        <f>IF('Employee Master'!$B79="","",$T79+$U79+$V79+$W79+$X79)</f>
        <v/>
      </c>
      <c r="Z79" s="38">
        <f>IF('Employee Master'!$B79="","",ROUND(MAX(0,$S79-$Y79)/10,0)*10)</f>
        <v/>
      </c>
      <c r="AA79" s="35">
        <f>IF('Employee Master'!$B79="","",ROUND(IF($C79="Old",MAX(0,$Z79-IFERROR(INDEX('Tax Rates'!$C$16:$C$18,MATCH($D79,'Tax Rates'!$B$16:$B$18,0)),'Tax Rates'!$C$16))*'Tax Rates'!$C$22+MAX(0,$Z79-'Tax Rates'!$C$20)*('Tax Rates'!$C$23-'Tax Rates'!$C$22)+MAX(0,$Z79-'Tax Rates'!$C$21)*('Tax Rates'!$C$24-'Tax Rates'!$C$23),SUMPRODUCT(('Tax Rates'!$B$6:$B$12&lt;$Z79)*($Z79-'Tax Rates'!$B$6:$B$12)*'Tax Rates'!$E$6:$E$12)),2))</f>
        <v/>
      </c>
      <c r="AB79" s="35">
        <f>IF('Employee Master'!$B79="","",IF($C79="Old",IF($Z79&lt;='Tax Rates'!$C$31,MIN($AA79,'Tax Rates'!$C$32),0),IF($Z79&lt;='Tax Rates'!$C$29,MIN($AA79,'Tax Rates'!$C$30),MAX(0,$AA79-MAX(0,$Z79-'Tax Rates'!$C$29)))))</f>
        <v/>
      </c>
      <c r="AC79" s="35">
        <f>IF('Employee Master'!$B79="","",$AA79-$AB79)</f>
        <v/>
      </c>
      <c r="AD79" s="35">
        <f>IF('Employee Master'!$B79="","",IFERROR(LOOKUP($Z79-1,'Tax Rates'!$B$43:$B$47,'Tax Rates'!$B$43:$B$47),0))</f>
        <v/>
      </c>
      <c r="AE79" s="35">
        <f>IF('Employee Master'!$B79="","",IF($C79="Old",MAX(0,$AD79-IFERROR(INDEX('Tax Rates'!$C$16:$C$18,MATCH($D79,'Tax Rates'!$B$16:$B$18,0)),'Tax Rates'!$C$16))*'Tax Rates'!$C$22+MAX(0,$AD79-'Tax Rates'!$C$20)*('Tax Rates'!$C$23-'Tax Rates'!$C$22)+MAX(0,$AD79-'Tax Rates'!$C$21)*('Tax Rates'!$C$24-'Tax Rates'!$C$23),SUMPRODUCT(('Tax Rates'!$B$6:$B$12&lt;$AD79)*($AD79-'Tax Rates'!$B$6:$B$12)*'Tax Rates'!$E$6:$E$12)))</f>
        <v/>
      </c>
      <c r="AF79" s="35">
        <f>IF('Employee Master'!$B79="","",IF($C79="Old",IF($AD79&lt;='Tax Rates'!$C$31,MIN($AE79,'Tax Rates'!$C$32),0),IF($AD79&lt;='Tax Rates'!$C$29,MIN($AE79,'Tax Rates'!$C$30),MAX(0,$AE79-MAX(0,$AD79-'Tax Rates'!$C$29)))))</f>
        <v/>
      </c>
      <c r="AG79" s="35">
        <f>IF('Employee Master'!$B79="","",$AE79-$AF79)</f>
        <v/>
      </c>
      <c r="AH79" s="40">
        <f>IF('Employee Master'!$B79="","",IFERROR(LOOKUP($AD79-1,'Tax Rates'!$B$43:$B$47,IF($C79="Old",'Tax Rates'!$D$43:$D$47,'Tax Rates'!$C$43:$C$47)),0))</f>
        <v/>
      </c>
      <c r="AI79" s="35">
        <f>IF('Employee Master'!$B79="","",$AG79*(1+$AH79))</f>
        <v/>
      </c>
      <c r="AJ79" s="40">
        <f>IF('Employee Master'!$B79="","",IFERROR(LOOKUP($Z79-1,'Tax Rates'!$B$43:$B$47,IF($C79="Old",'Tax Rates'!$D$43:$D$47,'Tax Rates'!$C$43:$C$47)),0))</f>
        <v/>
      </c>
      <c r="AK79" s="35">
        <f>IF('Employee Master'!$B79="","",$AC79*$AJ79)</f>
        <v/>
      </c>
      <c r="AL79" s="35">
        <f>IF('Employee Master'!$B79="","",IF($AJ79=0,0,MAX(0,($AC79+$AK79)-($AI79+($Z79-$AD79)))))</f>
        <v/>
      </c>
      <c r="AM79" s="35">
        <f>IF('Employee Master'!$B79="","",$AC79+$AK79-$AL79)</f>
        <v/>
      </c>
      <c r="AN79" s="35">
        <f>IF('Employee Master'!$B79="","",$AM79*'Tax Rates'!$C$33)</f>
        <v/>
      </c>
      <c r="AO79" s="35">
        <f>IF('Employee Master'!$B79="","",ROUND($AM79+$AN79,0))</f>
        <v/>
      </c>
      <c r="AP79" s="34">
        <f>IF('Employee Master'!$B79="","",IF(LEN(TRIM('Employee Master'!$D79))&lt;&gt;10,"No",IF(ISNUMBER(VALUE(MID(TRIM('Employee Master'!$D79),6,4))),"Yes","No")))</f>
        <v/>
      </c>
      <c r="AQ79" s="35">
        <f>IF('Employee Master'!$B79="","",IF($AP79="Yes",0,ROUND($Z79*0.2,0)))</f>
        <v/>
      </c>
      <c r="AR79" s="38">
        <f>IF('Employee Master'!$B79="","",MAX($AO79,$AQ79))</f>
        <v/>
      </c>
      <c r="AS79" s="35">
        <f>IF('Employee Master'!$B79="","",N('Employee Master'!$AF79))</f>
        <v/>
      </c>
      <c r="AT79" s="35">
        <f>IF('Employee Master'!$B79="","",N('Employee Master'!$AD79))</f>
        <v/>
      </c>
      <c r="AU79" s="35">
        <f>IF('Employee Master'!$B79="","",N('Employee Master'!$AE79))</f>
        <v/>
      </c>
      <c r="AV79" s="35">
        <f>IF('Employee Master'!$B79="","",MAX(0,$AR79-$AS79-$AT79-$AU79))</f>
        <v/>
      </c>
      <c r="AW79" s="41">
        <f>IF('Employee Master'!$B79="","",IF(N('Employee Master'!$AG79)=0,12,N('Employee Master'!$AG79)))</f>
        <v/>
      </c>
      <c r="AX79" s="38">
        <f>IF('Employee Master'!$B79="","",ROUND($AV79/$AW79,0))</f>
        <v/>
      </c>
    </row>
    <row r="80">
      <c r="A80" s="31">
        <f>IF('Employee Master'!$B80="","",'Employee Master'!$B80)</f>
        <v/>
      </c>
      <c r="B80" s="31">
        <f>IF('Employee Master'!$B80="","",'Employee Master'!$C80)</f>
        <v/>
      </c>
      <c r="C80" s="31">
        <f>IF('Employee Master'!$B80="","",IF('Employee Master'!$I80="","New",'Employee Master'!$I80))</f>
        <v/>
      </c>
      <c r="D80" s="31">
        <f>IF('Employee Master'!$B80="","",IF('Employee Master'!$J80="","Below 60",'Employee Master'!$J80))</f>
        <v/>
      </c>
      <c r="E80" s="32">
        <f>IF('Employee Master'!$B80="","",'Salary Structure'!$N80)</f>
        <v/>
      </c>
      <c r="F80" s="32">
        <f>IF('Employee Master'!$B80="","",'Salary Structure'!$U80)</f>
        <v/>
      </c>
      <c r="G80" s="32">
        <f>IF('Employee Master'!$B80="","",$E80+$F80)</f>
        <v/>
      </c>
      <c r="H80" s="32">
        <f>IF('Employee Master'!$B80="","",'Salary Structure'!$D80)</f>
        <v/>
      </c>
      <c r="I80" s="32">
        <f>IF('Employee Master'!$B80="","",'Salary Structure'!$E80)</f>
        <v/>
      </c>
      <c r="J80" s="32">
        <f>IF('Employee Master'!$B80="","",N('Employee Master'!$Q80)*12)</f>
        <v/>
      </c>
      <c r="K80" s="32">
        <f>IF('Employee Master'!$B80="","",IF(AND($C80="Old",$J80&gt;0,$I80&gt;0),MAX(0,MIN($I80,$J80-0.1*$H80,IF('Employee Master'!$P80="Yes",0.5,0.4)*$H80)),0))</f>
        <v/>
      </c>
      <c r="L80" s="32">
        <f>IF('Employee Master'!$B80="","",IF($C80="Old",N('Employee Master'!$V80),0))</f>
        <v/>
      </c>
      <c r="M80" s="32">
        <f>IF('Employee Master'!$B80="","",IF($C80="Old",'Tax Rates'!$C$28,'Tax Rates'!$C$27))</f>
        <v/>
      </c>
      <c r="N80" s="32">
        <f>IF('Employee Master'!$B80="","",IF($C80="Old",'Salary Structure'!$T80,0))</f>
        <v/>
      </c>
      <c r="O80" s="32">
        <f>IF('Employee Master'!$B80="","",$G80-$K80-$L80-$M80-$N80)</f>
        <v/>
      </c>
      <c r="P80" s="32">
        <f>IF('Employee Master'!$B80="","",N('Employee Master'!$AC80))</f>
        <v/>
      </c>
      <c r="Q80" s="32">
        <f>IF('Employee Master'!$B80="","",N('Employee Master'!$W80))</f>
        <v/>
      </c>
      <c r="R80" s="32">
        <f>IF('Employee Master'!$B80="","",IF($C80="Old",MIN(N('Employee Master'!$X80),'Tax Rates'!$C$36),0))</f>
        <v/>
      </c>
      <c r="S80" s="32">
        <f>IF('Employee Master'!$B80="","",MAX(0,$O80+$P80+$Q80-$R80))</f>
        <v/>
      </c>
      <c r="T80" s="32">
        <f>IF('Employee Master'!$B80="","",IF($C80="Old",MIN(N('Employee Master'!$Y80),'Tax Rates'!$C$34),0))</f>
        <v/>
      </c>
      <c r="U80" s="32">
        <f>IF('Employee Master'!$B80="","",IF($C80="Old",MIN(N('Employee Master'!$Z80),'Tax Rates'!$C$35),0))</f>
        <v/>
      </c>
      <c r="V80" s="32">
        <f>IF('Employee Master'!$B80="","",IF($C80="Old",N('Employee Master'!$AA80),0))</f>
        <v/>
      </c>
      <c r="W80" s="32">
        <f>IF('Employee Master'!$B80="","",IF($C80="Old",N('Employee Master'!$AB80),0))</f>
        <v/>
      </c>
      <c r="X80" s="32">
        <f>IF('Employee Master'!$B80="","",MIN('Salary Structure'!$H80,$H80*IF($C80="Old",'Tax Rates'!$C$38,'Tax Rates'!$C$37)))</f>
        <v/>
      </c>
      <c r="Y80" s="32">
        <f>IF('Employee Master'!$B80="","",$T80+$U80+$V80+$W80+$X80)</f>
        <v/>
      </c>
      <c r="Z80" s="38">
        <f>IF('Employee Master'!$B80="","",ROUND(MAX(0,$S80-$Y80)/10,0)*10)</f>
        <v/>
      </c>
      <c r="AA80" s="32">
        <f>IF('Employee Master'!$B80="","",ROUND(IF($C80="Old",MAX(0,$Z80-IFERROR(INDEX('Tax Rates'!$C$16:$C$18,MATCH($D80,'Tax Rates'!$B$16:$B$18,0)),'Tax Rates'!$C$16))*'Tax Rates'!$C$22+MAX(0,$Z80-'Tax Rates'!$C$20)*('Tax Rates'!$C$23-'Tax Rates'!$C$22)+MAX(0,$Z80-'Tax Rates'!$C$21)*('Tax Rates'!$C$24-'Tax Rates'!$C$23),SUMPRODUCT(('Tax Rates'!$B$6:$B$12&lt;$Z80)*($Z80-'Tax Rates'!$B$6:$B$12)*'Tax Rates'!$E$6:$E$12)),2))</f>
        <v/>
      </c>
      <c r="AB80" s="32">
        <f>IF('Employee Master'!$B80="","",IF($C80="Old",IF($Z80&lt;='Tax Rates'!$C$31,MIN($AA80,'Tax Rates'!$C$32),0),IF($Z80&lt;='Tax Rates'!$C$29,MIN($AA80,'Tax Rates'!$C$30),MAX(0,$AA80-MAX(0,$Z80-'Tax Rates'!$C$29)))))</f>
        <v/>
      </c>
      <c r="AC80" s="32">
        <f>IF('Employee Master'!$B80="","",$AA80-$AB80)</f>
        <v/>
      </c>
      <c r="AD80" s="32">
        <f>IF('Employee Master'!$B80="","",IFERROR(LOOKUP($Z80-1,'Tax Rates'!$B$43:$B$47,'Tax Rates'!$B$43:$B$47),0))</f>
        <v/>
      </c>
      <c r="AE80" s="32">
        <f>IF('Employee Master'!$B80="","",IF($C80="Old",MAX(0,$AD80-IFERROR(INDEX('Tax Rates'!$C$16:$C$18,MATCH($D80,'Tax Rates'!$B$16:$B$18,0)),'Tax Rates'!$C$16))*'Tax Rates'!$C$22+MAX(0,$AD80-'Tax Rates'!$C$20)*('Tax Rates'!$C$23-'Tax Rates'!$C$22)+MAX(0,$AD80-'Tax Rates'!$C$21)*('Tax Rates'!$C$24-'Tax Rates'!$C$23),SUMPRODUCT(('Tax Rates'!$B$6:$B$12&lt;$AD80)*($AD80-'Tax Rates'!$B$6:$B$12)*'Tax Rates'!$E$6:$E$12)))</f>
        <v/>
      </c>
      <c r="AF80" s="32">
        <f>IF('Employee Master'!$B80="","",IF($C80="Old",IF($AD80&lt;='Tax Rates'!$C$31,MIN($AE80,'Tax Rates'!$C$32),0),IF($AD80&lt;='Tax Rates'!$C$29,MIN($AE80,'Tax Rates'!$C$30),MAX(0,$AE80-MAX(0,$AD80-'Tax Rates'!$C$29)))))</f>
        <v/>
      </c>
      <c r="AG80" s="32">
        <f>IF('Employee Master'!$B80="","",$AE80-$AF80)</f>
        <v/>
      </c>
      <c r="AH80" s="16">
        <f>IF('Employee Master'!$B80="","",IFERROR(LOOKUP($AD80-1,'Tax Rates'!$B$43:$B$47,IF($C80="Old",'Tax Rates'!$D$43:$D$47,'Tax Rates'!$C$43:$C$47)),0))</f>
        <v/>
      </c>
      <c r="AI80" s="32">
        <f>IF('Employee Master'!$B80="","",$AG80*(1+$AH80))</f>
        <v/>
      </c>
      <c r="AJ80" s="16">
        <f>IF('Employee Master'!$B80="","",IFERROR(LOOKUP($Z80-1,'Tax Rates'!$B$43:$B$47,IF($C80="Old",'Tax Rates'!$D$43:$D$47,'Tax Rates'!$C$43:$C$47)),0))</f>
        <v/>
      </c>
      <c r="AK80" s="32">
        <f>IF('Employee Master'!$B80="","",$AC80*$AJ80)</f>
        <v/>
      </c>
      <c r="AL80" s="32">
        <f>IF('Employee Master'!$B80="","",IF($AJ80=0,0,MAX(0,($AC80+$AK80)-($AI80+($Z80-$AD80)))))</f>
        <v/>
      </c>
      <c r="AM80" s="32">
        <f>IF('Employee Master'!$B80="","",$AC80+$AK80-$AL80)</f>
        <v/>
      </c>
      <c r="AN80" s="32">
        <f>IF('Employee Master'!$B80="","",$AM80*'Tax Rates'!$C$33)</f>
        <v/>
      </c>
      <c r="AO80" s="32">
        <f>IF('Employee Master'!$B80="","",ROUND($AM80+$AN80,0))</f>
        <v/>
      </c>
      <c r="AP80" s="31">
        <f>IF('Employee Master'!$B80="","",IF(LEN(TRIM('Employee Master'!$D80))&lt;&gt;10,"No",IF(ISNUMBER(VALUE(MID(TRIM('Employee Master'!$D80),6,4))),"Yes","No")))</f>
        <v/>
      </c>
      <c r="AQ80" s="32">
        <f>IF('Employee Master'!$B80="","",IF($AP80="Yes",0,ROUND($Z80*0.2,0)))</f>
        <v/>
      </c>
      <c r="AR80" s="38">
        <f>IF('Employee Master'!$B80="","",MAX($AO80,$AQ80))</f>
        <v/>
      </c>
      <c r="AS80" s="32">
        <f>IF('Employee Master'!$B80="","",N('Employee Master'!$AF80))</f>
        <v/>
      </c>
      <c r="AT80" s="32">
        <f>IF('Employee Master'!$B80="","",N('Employee Master'!$AD80))</f>
        <v/>
      </c>
      <c r="AU80" s="32">
        <f>IF('Employee Master'!$B80="","",N('Employee Master'!$AE80))</f>
        <v/>
      </c>
      <c r="AV80" s="32">
        <f>IF('Employee Master'!$B80="","",MAX(0,$AR80-$AS80-$AT80-$AU80))</f>
        <v/>
      </c>
      <c r="AW80" s="39">
        <f>IF('Employee Master'!$B80="","",IF(N('Employee Master'!$AG80)=0,12,N('Employee Master'!$AG80)))</f>
        <v/>
      </c>
      <c r="AX80" s="38">
        <f>IF('Employee Master'!$B80="","",ROUND($AV80/$AW80,0))</f>
        <v/>
      </c>
    </row>
    <row r="81">
      <c r="A81" s="34">
        <f>IF('Employee Master'!$B81="","",'Employee Master'!$B81)</f>
        <v/>
      </c>
      <c r="B81" s="34">
        <f>IF('Employee Master'!$B81="","",'Employee Master'!$C81)</f>
        <v/>
      </c>
      <c r="C81" s="34">
        <f>IF('Employee Master'!$B81="","",IF('Employee Master'!$I81="","New",'Employee Master'!$I81))</f>
        <v/>
      </c>
      <c r="D81" s="34">
        <f>IF('Employee Master'!$B81="","",IF('Employee Master'!$J81="","Below 60",'Employee Master'!$J81))</f>
        <v/>
      </c>
      <c r="E81" s="35">
        <f>IF('Employee Master'!$B81="","",'Salary Structure'!$N81)</f>
        <v/>
      </c>
      <c r="F81" s="35">
        <f>IF('Employee Master'!$B81="","",'Salary Structure'!$U81)</f>
        <v/>
      </c>
      <c r="G81" s="35">
        <f>IF('Employee Master'!$B81="","",$E81+$F81)</f>
        <v/>
      </c>
      <c r="H81" s="35">
        <f>IF('Employee Master'!$B81="","",'Salary Structure'!$D81)</f>
        <v/>
      </c>
      <c r="I81" s="35">
        <f>IF('Employee Master'!$B81="","",'Salary Structure'!$E81)</f>
        <v/>
      </c>
      <c r="J81" s="35">
        <f>IF('Employee Master'!$B81="","",N('Employee Master'!$Q81)*12)</f>
        <v/>
      </c>
      <c r="K81" s="35">
        <f>IF('Employee Master'!$B81="","",IF(AND($C81="Old",$J81&gt;0,$I81&gt;0),MAX(0,MIN($I81,$J81-0.1*$H81,IF('Employee Master'!$P81="Yes",0.5,0.4)*$H81)),0))</f>
        <v/>
      </c>
      <c r="L81" s="35">
        <f>IF('Employee Master'!$B81="","",IF($C81="Old",N('Employee Master'!$V81),0))</f>
        <v/>
      </c>
      <c r="M81" s="35">
        <f>IF('Employee Master'!$B81="","",IF($C81="Old",'Tax Rates'!$C$28,'Tax Rates'!$C$27))</f>
        <v/>
      </c>
      <c r="N81" s="35">
        <f>IF('Employee Master'!$B81="","",IF($C81="Old",'Salary Structure'!$T81,0))</f>
        <v/>
      </c>
      <c r="O81" s="35">
        <f>IF('Employee Master'!$B81="","",$G81-$K81-$L81-$M81-$N81)</f>
        <v/>
      </c>
      <c r="P81" s="35">
        <f>IF('Employee Master'!$B81="","",N('Employee Master'!$AC81))</f>
        <v/>
      </c>
      <c r="Q81" s="35">
        <f>IF('Employee Master'!$B81="","",N('Employee Master'!$W81))</f>
        <v/>
      </c>
      <c r="R81" s="35">
        <f>IF('Employee Master'!$B81="","",IF($C81="Old",MIN(N('Employee Master'!$X81),'Tax Rates'!$C$36),0))</f>
        <v/>
      </c>
      <c r="S81" s="35">
        <f>IF('Employee Master'!$B81="","",MAX(0,$O81+$P81+$Q81-$R81))</f>
        <v/>
      </c>
      <c r="T81" s="35">
        <f>IF('Employee Master'!$B81="","",IF($C81="Old",MIN(N('Employee Master'!$Y81),'Tax Rates'!$C$34),0))</f>
        <v/>
      </c>
      <c r="U81" s="35">
        <f>IF('Employee Master'!$B81="","",IF($C81="Old",MIN(N('Employee Master'!$Z81),'Tax Rates'!$C$35),0))</f>
        <v/>
      </c>
      <c r="V81" s="35">
        <f>IF('Employee Master'!$B81="","",IF($C81="Old",N('Employee Master'!$AA81),0))</f>
        <v/>
      </c>
      <c r="W81" s="35">
        <f>IF('Employee Master'!$B81="","",IF($C81="Old",N('Employee Master'!$AB81),0))</f>
        <v/>
      </c>
      <c r="X81" s="35">
        <f>IF('Employee Master'!$B81="","",MIN('Salary Structure'!$H81,$H81*IF($C81="Old",'Tax Rates'!$C$38,'Tax Rates'!$C$37)))</f>
        <v/>
      </c>
      <c r="Y81" s="35">
        <f>IF('Employee Master'!$B81="","",$T81+$U81+$V81+$W81+$X81)</f>
        <v/>
      </c>
      <c r="Z81" s="38">
        <f>IF('Employee Master'!$B81="","",ROUND(MAX(0,$S81-$Y81)/10,0)*10)</f>
        <v/>
      </c>
      <c r="AA81" s="35">
        <f>IF('Employee Master'!$B81="","",ROUND(IF($C81="Old",MAX(0,$Z81-IFERROR(INDEX('Tax Rates'!$C$16:$C$18,MATCH($D81,'Tax Rates'!$B$16:$B$18,0)),'Tax Rates'!$C$16))*'Tax Rates'!$C$22+MAX(0,$Z81-'Tax Rates'!$C$20)*('Tax Rates'!$C$23-'Tax Rates'!$C$22)+MAX(0,$Z81-'Tax Rates'!$C$21)*('Tax Rates'!$C$24-'Tax Rates'!$C$23),SUMPRODUCT(('Tax Rates'!$B$6:$B$12&lt;$Z81)*($Z81-'Tax Rates'!$B$6:$B$12)*'Tax Rates'!$E$6:$E$12)),2))</f>
        <v/>
      </c>
      <c r="AB81" s="35">
        <f>IF('Employee Master'!$B81="","",IF($C81="Old",IF($Z81&lt;='Tax Rates'!$C$31,MIN($AA81,'Tax Rates'!$C$32),0),IF($Z81&lt;='Tax Rates'!$C$29,MIN($AA81,'Tax Rates'!$C$30),MAX(0,$AA81-MAX(0,$Z81-'Tax Rates'!$C$29)))))</f>
        <v/>
      </c>
      <c r="AC81" s="35">
        <f>IF('Employee Master'!$B81="","",$AA81-$AB81)</f>
        <v/>
      </c>
      <c r="AD81" s="35">
        <f>IF('Employee Master'!$B81="","",IFERROR(LOOKUP($Z81-1,'Tax Rates'!$B$43:$B$47,'Tax Rates'!$B$43:$B$47),0))</f>
        <v/>
      </c>
      <c r="AE81" s="35">
        <f>IF('Employee Master'!$B81="","",IF($C81="Old",MAX(0,$AD81-IFERROR(INDEX('Tax Rates'!$C$16:$C$18,MATCH($D81,'Tax Rates'!$B$16:$B$18,0)),'Tax Rates'!$C$16))*'Tax Rates'!$C$22+MAX(0,$AD81-'Tax Rates'!$C$20)*('Tax Rates'!$C$23-'Tax Rates'!$C$22)+MAX(0,$AD81-'Tax Rates'!$C$21)*('Tax Rates'!$C$24-'Tax Rates'!$C$23),SUMPRODUCT(('Tax Rates'!$B$6:$B$12&lt;$AD81)*($AD81-'Tax Rates'!$B$6:$B$12)*'Tax Rates'!$E$6:$E$12)))</f>
        <v/>
      </c>
      <c r="AF81" s="35">
        <f>IF('Employee Master'!$B81="","",IF($C81="Old",IF($AD81&lt;='Tax Rates'!$C$31,MIN($AE81,'Tax Rates'!$C$32),0),IF($AD81&lt;='Tax Rates'!$C$29,MIN($AE81,'Tax Rates'!$C$30),MAX(0,$AE81-MAX(0,$AD81-'Tax Rates'!$C$29)))))</f>
        <v/>
      </c>
      <c r="AG81" s="35">
        <f>IF('Employee Master'!$B81="","",$AE81-$AF81)</f>
        <v/>
      </c>
      <c r="AH81" s="40">
        <f>IF('Employee Master'!$B81="","",IFERROR(LOOKUP($AD81-1,'Tax Rates'!$B$43:$B$47,IF($C81="Old",'Tax Rates'!$D$43:$D$47,'Tax Rates'!$C$43:$C$47)),0))</f>
        <v/>
      </c>
      <c r="AI81" s="35">
        <f>IF('Employee Master'!$B81="","",$AG81*(1+$AH81))</f>
        <v/>
      </c>
      <c r="AJ81" s="40">
        <f>IF('Employee Master'!$B81="","",IFERROR(LOOKUP($Z81-1,'Tax Rates'!$B$43:$B$47,IF($C81="Old",'Tax Rates'!$D$43:$D$47,'Tax Rates'!$C$43:$C$47)),0))</f>
        <v/>
      </c>
      <c r="AK81" s="35">
        <f>IF('Employee Master'!$B81="","",$AC81*$AJ81)</f>
        <v/>
      </c>
      <c r="AL81" s="35">
        <f>IF('Employee Master'!$B81="","",IF($AJ81=0,0,MAX(0,($AC81+$AK81)-($AI81+($Z81-$AD81)))))</f>
        <v/>
      </c>
      <c r="AM81" s="35">
        <f>IF('Employee Master'!$B81="","",$AC81+$AK81-$AL81)</f>
        <v/>
      </c>
      <c r="AN81" s="35">
        <f>IF('Employee Master'!$B81="","",$AM81*'Tax Rates'!$C$33)</f>
        <v/>
      </c>
      <c r="AO81" s="35">
        <f>IF('Employee Master'!$B81="","",ROUND($AM81+$AN81,0))</f>
        <v/>
      </c>
      <c r="AP81" s="34">
        <f>IF('Employee Master'!$B81="","",IF(LEN(TRIM('Employee Master'!$D81))&lt;&gt;10,"No",IF(ISNUMBER(VALUE(MID(TRIM('Employee Master'!$D81),6,4))),"Yes","No")))</f>
        <v/>
      </c>
      <c r="AQ81" s="35">
        <f>IF('Employee Master'!$B81="","",IF($AP81="Yes",0,ROUND($Z81*0.2,0)))</f>
        <v/>
      </c>
      <c r="AR81" s="38">
        <f>IF('Employee Master'!$B81="","",MAX($AO81,$AQ81))</f>
        <v/>
      </c>
      <c r="AS81" s="35">
        <f>IF('Employee Master'!$B81="","",N('Employee Master'!$AF81))</f>
        <v/>
      </c>
      <c r="AT81" s="35">
        <f>IF('Employee Master'!$B81="","",N('Employee Master'!$AD81))</f>
        <v/>
      </c>
      <c r="AU81" s="35">
        <f>IF('Employee Master'!$B81="","",N('Employee Master'!$AE81))</f>
        <v/>
      </c>
      <c r="AV81" s="35">
        <f>IF('Employee Master'!$B81="","",MAX(0,$AR81-$AS81-$AT81-$AU81))</f>
        <v/>
      </c>
      <c r="AW81" s="41">
        <f>IF('Employee Master'!$B81="","",IF(N('Employee Master'!$AG81)=0,12,N('Employee Master'!$AG81)))</f>
        <v/>
      </c>
      <c r="AX81" s="38">
        <f>IF('Employee Master'!$B81="","",ROUND($AV81/$AW81,0))</f>
        <v/>
      </c>
    </row>
    <row r="82">
      <c r="A82" s="31">
        <f>IF('Employee Master'!$B82="","",'Employee Master'!$B82)</f>
        <v/>
      </c>
      <c r="B82" s="31">
        <f>IF('Employee Master'!$B82="","",'Employee Master'!$C82)</f>
        <v/>
      </c>
      <c r="C82" s="31">
        <f>IF('Employee Master'!$B82="","",IF('Employee Master'!$I82="","New",'Employee Master'!$I82))</f>
        <v/>
      </c>
      <c r="D82" s="31">
        <f>IF('Employee Master'!$B82="","",IF('Employee Master'!$J82="","Below 60",'Employee Master'!$J82))</f>
        <v/>
      </c>
      <c r="E82" s="32">
        <f>IF('Employee Master'!$B82="","",'Salary Structure'!$N82)</f>
        <v/>
      </c>
      <c r="F82" s="32">
        <f>IF('Employee Master'!$B82="","",'Salary Structure'!$U82)</f>
        <v/>
      </c>
      <c r="G82" s="32">
        <f>IF('Employee Master'!$B82="","",$E82+$F82)</f>
        <v/>
      </c>
      <c r="H82" s="32">
        <f>IF('Employee Master'!$B82="","",'Salary Structure'!$D82)</f>
        <v/>
      </c>
      <c r="I82" s="32">
        <f>IF('Employee Master'!$B82="","",'Salary Structure'!$E82)</f>
        <v/>
      </c>
      <c r="J82" s="32">
        <f>IF('Employee Master'!$B82="","",N('Employee Master'!$Q82)*12)</f>
        <v/>
      </c>
      <c r="K82" s="32">
        <f>IF('Employee Master'!$B82="","",IF(AND($C82="Old",$J82&gt;0,$I82&gt;0),MAX(0,MIN($I82,$J82-0.1*$H82,IF('Employee Master'!$P82="Yes",0.5,0.4)*$H82)),0))</f>
        <v/>
      </c>
      <c r="L82" s="32">
        <f>IF('Employee Master'!$B82="","",IF($C82="Old",N('Employee Master'!$V82),0))</f>
        <v/>
      </c>
      <c r="M82" s="32">
        <f>IF('Employee Master'!$B82="","",IF($C82="Old",'Tax Rates'!$C$28,'Tax Rates'!$C$27))</f>
        <v/>
      </c>
      <c r="N82" s="32">
        <f>IF('Employee Master'!$B82="","",IF($C82="Old",'Salary Structure'!$T82,0))</f>
        <v/>
      </c>
      <c r="O82" s="32">
        <f>IF('Employee Master'!$B82="","",$G82-$K82-$L82-$M82-$N82)</f>
        <v/>
      </c>
      <c r="P82" s="32">
        <f>IF('Employee Master'!$B82="","",N('Employee Master'!$AC82))</f>
        <v/>
      </c>
      <c r="Q82" s="32">
        <f>IF('Employee Master'!$B82="","",N('Employee Master'!$W82))</f>
        <v/>
      </c>
      <c r="R82" s="32">
        <f>IF('Employee Master'!$B82="","",IF($C82="Old",MIN(N('Employee Master'!$X82),'Tax Rates'!$C$36),0))</f>
        <v/>
      </c>
      <c r="S82" s="32">
        <f>IF('Employee Master'!$B82="","",MAX(0,$O82+$P82+$Q82-$R82))</f>
        <v/>
      </c>
      <c r="T82" s="32">
        <f>IF('Employee Master'!$B82="","",IF($C82="Old",MIN(N('Employee Master'!$Y82),'Tax Rates'!$C$34),0))</f>
        <v/>
      </c>
      <c r="U82" s="32">
        <f>IF('Employee Master'!$B82="","",IF($C82="Old",MIN(N('Employee Master'!$Z82),'Tax Rates'!$C$35),0))</f>
        <v/>
      </c>
      <c r="V82" s="32">
        <f>IF('Employee Master'!$B82="","",IF($C82="Old",N('Employee Master'!$AA82),0))</f>
        <v/>
      </c>
      <c r="W82" s="32">
        <f>IF('Employee Master'!$B82="","",IF($C82="Old",N('Employee Master'!$AB82),0))</f>
        <v/>
      </c>
      <c r="X82" s="32">
        <f>IF('Employee Master'!$B82="","",MIN('Salary Structure'!$H82,$H82*IF($C82="Old",'Tax Rates'!$C$38,'Tax Rates'!$C$37)))</f>
        <v/>
      </c>
      <c r="Y82" s="32">
        <f>IF('Employee Master'!$B82="","",$T82+$U82+$V82+$W82+$X82)</f>
        <v/>
      </c>
      <c r="Z82" s="38">
        <f>IF('Employee Master'!$B82="","",ROUND(MAX(0,$S82-$Y82)/10,0)*10)</f>
        <v/>
      </c>
      <c r="AA82" s="32">
        <f>IF('Employee Master'!$B82="","",ROUND(IF($C82="Old",MAX(0,$Z82-IFERROR(INDEX('Tax Rates'!$C$16:$C$18,MATCH($D82,'Tax Rates'!$B$16:$B$18,0)),'Tax Rates'!$C$16))*'Tax Rates'!$C$22+MAX(0,$Z82-'Tax Rates'!$C$20)*('Tax Rates'!$C$23-'Tax Rates'!$C$22)+MAX(0,$Z82-'Tax Rates'!$C$21)*('Tax Rates'!$C$24-'Tax Rates'!$C$23),SUMPRODUCT(('Tax Rates'!$B$6:$B$12&lt;$Z82)*($Z82-'Tax Rates'!$B$6:$B$12)*'Tax Rates'!$E$6:$E$12)),2))</f>
        <v/>
      </c>
      <c r="AB82" s="32">
        <f>IF('Employee Master'!$B82="","",IF($C82="Old",IF($Z82&lt;='Tax Rates'!$C$31,MIN($AA82,'Tax Rates'!$C$32),0),IF($Z82&lt;='Tax Rates'!$C$29,MIN($AA82,'Tax Rates'!$C$30),MAX(0,$AA82-MAX(0,$Z82-'Tax Rates'!$C$29)))))</f>
        <v/>
      </c>
      <c r="AC82" s="32">
        <f>IF('Employee Master'!$B82="","",$AA82-$AB82)</f>
        <v/>
      </c>
      <c r="AD82" s="32">
        <f>IF('Employee Master'!$B82="","",IFERROR(LOOKUP($Z82-1,'Tax Rates'!$B$43:$B$47,'Tax Rates'!$B$43:$B$47),0))</f>
        <v/>
      </c>
      <c r="AE82" s="32">
        <f>IF('Employee Master'!$B82="","",IF($C82="Old",MAX(0,$AD82-IFERROR(INDEX('Tax Rates'!$C$16:$C$18,MATCH($D82,'Tax Rates'!$B$16:$B$18,0)),'Tax Rates'!$C$16))*'Tax Rates'!$C$22+MAX(0,$AD82-'Tax Rates'!$C$20)*('Tax Rates'!$C$23-'Tax Rates'!$C$22)+MAX(0,$AD82-'Tax Rates'!$C$21)*('Tax Rates'!$C$24-'Tax Rates'!$C$23),SUMPRODUCT(('Tax Rates'!$B$6:$B$12&lt;$AD82)*($AD82-'Tax Rates'!$B$6:$B$12)*'Tax Rates'!$E$6:$E$12)))</f>
        <v/>
      </c>
      <c r="AF82" s="32">
        <f>IF('Employee Master'!$B82="","",IF($C82="Old",IF($AD82&lt;='Tax Rates'!$C$31,MIN($AE82,'Tax Rates'!$C$32),0),IF($AD82&lt;='Tax Rates'!$C$29,MIN($AE82,'Tax Rates'!$C$30),MAX(0,$AE82-MAX(0,$AD82-'Tax Rates'!$C$29)))))</f>
        <v/>
      </c>
      <c r="AG82" s="32">
        <f>IF('Employee Master'!$B82="","",$AE82-$AF82)</f>
        <v/>
      </c>
      <c r="AH82" s="16">
        <f>IF('Employee Master'!$B82="","",IFERROR(LOOKUP($AD82-1,'Tax Rates'!$B$43:$B$47,IF($C82="Old",'Tax Rates'!$D$43:$D$47,'Tax Rates'!$C$43:$C$47)),0))</f>
        <v/>
      </c>
      <c r="AI82" s="32">
        <f>IF('Employee Master'!$B82="","",$AG82*(1+$AH82))</f>
        <v/>
      </c>
      <c r="AJ82" s="16">
        <f>IF('Employee Master'!$B82="","",IFERROR(LOOKUP($Z82-1,'Tax Rates'!$B$43:$B$47,IF($C82="Old",'Tax Rates'!$D$43:$D$47,'Tax Rates'!$C$43:$C$47)),0))</f>
        <v/>
      </c>
      <c r="AK82" s="32">
        <f>IF('Employee Master'!$B82="","",$AC82*$AJ82)</f>
        <v/>
      </c>
      <c r="AL82" s="32">
        <f>IF('Employee Master'!$B82="","",IF($AJ82=0,0,MAX(0,($AC82+$AK82)-($AI82+($Z82-$AD82)))))</f>
        <v/>
      </c>
      <c r="AM82" s="32">
        <f>IF('Employee Master'!$B82="","",$AC82+$AK82-$AL82)</f>
        <v/>
      </c>
      <c r="AN82" s="32">
        <f>IF('Employee Master'!$B82="","",$AM82*'Tax Rates'!$C$33)</f>
        <v/>
      </c>
      <c r="AO82" s="32">
        <f>IF('Employee Master'!$B82="","",ROUND($AM82+$AN82,0))</f>
        <v/>
      </c>
      <c r="AP82" s="31">
        <f>IF('Employee Master'!$B82="","",IF(LEN(TRIM('Employee Master'!$D82))&lt;&gt;10,"No",IF(ISNUMBER(VALUE(MID(TRIM('Employee Master'!$D82),6,4))),"Yes","No")))</f>
        <v/>
      </c>
      <c r="AQ82" s="32">
        <f>IF('Employee Master'!$B82="","",IF($AP82="Yes",0,ROUND($Z82*0.2,0)))</f>
        <v/>
      </c>
      <c r="AR82" s="38">
        <f>IF('Employee Master'!$B82="","",MAX($AO82,$AQ82))</f>
        <v/>
      </c>
      <c r="AS82" s="32">
        <f>IF('Employee Master'!$B82="","",N('Employee Master'!$AF82))</f>
        <v/>
      </c>
      <c r="AT82" s="32">
        <f>IF('Employee Master'!$B82="","",N('Employee Master'!$AD82))</f>
        <v/>
      </c>
      <c r="AU82" s="32">
        <f>IF('Employee Master'!$B82="","",N('Employee Master'!$AE82))</f>
        <v/>
      </c>
      <c r="AV82" s="32">
        <f>IF('Employee Master'!$B82="","",MAX(0,$AR82-$AS82-$AT82-$AU82))</f>
        <v/>
      </c>
      <c r="AW82" s="39">
        <f>IF('Employee Master'!$B82="","",IF(N('Employee Master'!$AG82)=0,12,N('Employee Master'!$AG82)))</f>
        <v/>
      </c>
      <c r="AX82" s="38">
        <f>IF('Employee Master'!$B82="","",ROUND($AV82/$AW82,0))</f>
        <v/>
      </c>
    </row>
    <row r="83">
      <c r="A83" s="34">
        <f>IF('Employee Master'!$B83="","",'Employee Master'!$B83)</f>
        <v/>
      </c>
      <c r="B83" s="34">
        <f>IF('Employee Master'!$B83="","",'Employee Master'!$C83)</f>
        <v/>
      </c>
      <c r="C83" s="34">
        <f>IF('Employee Master'!$B83="","",IF('Employee Master'!$I83="","New",'Employee Master'!$I83))</f>
        <v/>
      </c>
      <c r="D83" s="34">
        <f>IF('Employee Master'!$B83="","",IF('Employee Master'!$J83="","Below 60",'Employee Master'!$J83))</f>
        <v/>
      </c>
      <c r="E83" s="35">
        <f>IF('Employee Master'!$B83="","",'Salary Structure'!$N83)</f>
        <v/>
      </c>
      <c r="F83" s="35">
        <f>IF('Employee Master'!$B83="","",'Salary Structure'!$U83)</f>
        <v/>
      </c>
      <c r="G83" s="35">
        <f>IF('Employee Master'!$B83="","",$E83+$F83)</f>
        <v/>
      </c>
      <c r="H83" s="35">
        <f>IF('Employee Master'!$B83="","",'Salary Structure'!$D83)</f>
        <v/>
      </c>
      <c r="I83" s="35">
        <f>IF('Employee Master'!$B83="","",'Salary Structure'!$E83)</f>
        <v/>
      </c>
      <c r="J83" s="35">
        <f>IF('Employee Master'!$B83="","",N('Employee Master'!$Q83)*12)</f>
        <v/>
      </c>
      <c r="K83" s="35">
        <f>IF('Employee Master'!$B83="","",IF(AND($C83="Old",$J83&gt;0,$I83&gt;0),MAX(0,MIN($I83,$J83-0.1*$H83,IF('Employee Master'!$P83="Yes",0.5,0.4)*$H83)),0))</f>
        <v/>
      </c>
      <c r="L83" s="35">
        <f>IF('Employee Master'!$B83="","",IF($C83="Old",N('Employee Master'!$V83),0))</f>
        <v/>
      </c>
      <c r="M83" s="35">
        <f>IF('Employee Master'!$B83="","",IF($C83="Old",'Tax Rates'!$C$28,'Tax Rates'!$C$27))</f>
        <v/>
      </c>
      <c r="N83" s="35">
        <f>IF('Employee Master'!$B83="","",IF($C83="Old",'Salary Structure'!$T83,0))</f>
        <v/>
      </c>
      <c r="O83" s="35">
        <f>IF('Employee Master'!$B83="","",$G83-$K83-$L83-$M83-$N83)</f>
        <v/>
      </c>
      <c r="P83" s="35">
        <f>IF('Employee Master'!$B83="","",N('Employee Master'!$AC83))</f>
        <v/>
      </c>
      <c r="Q83" s="35">
        <f>IF('Employee Master'!$B83="","",N('Employee Master'!$W83))</f>
        <v/>
      </c>
      <c r="R83" s="35">
        <f>IF('Employee Master'!$B83="","",IF($C83="Old",MIN(N('Employee Master'!$X83),'Tax Rates'!$C$36),0))</f>
        <v/>
      </c>
      <c r="S83" s="35">
        <f>IF('Employee Master'!$B83="","",MAX(0,$O83+$P83+$Q83-$R83))</f>
        <v/>
      </c>
      <c r="T83" s="35">
        <f>IF('Employee Master'!$B83="","",IF($C83="Old",MIN(N('Employee Master'!$Y83),'Tax Rates'!$C$34),0))</f>
        <v/>
      </c>
      <c r="U83" s="35">
        <f>IF('Employee Master'!$B83="","",IF($C83="Old",MIN(N('Employee Master'!$Z83),'Tax Rates'!$C$35),0))</f>
        <v/>
      </c>
      <c r="V83" s="35">
        <f>IF('Employee Master'!$B83="","",IF($C83="Old",N('Employee Master'!$AA83),0))</f>
        <v/>
      </c>
      <c r="W83" s="35">
        <f>IF('Employee Master'!$B83="","",IF($C83="Old",N('Employee Master'!$AB83),0))</f>
        <v/>
      </c>
      <c r="X83" s="35">
        <f>IF('Employee Master'!$B83="","",MIN('Salary Structure'!$H83,$H83*IF($C83="Old",'Tax Rates'!$C$38,'Tax Rates'!$C$37)))</f>
        <v/>
      </c>
      <c r="Y83" s="35">
        <f>IF('Employee Master'!$B83="","",$T83+$U83+$V83+$W83+$X83)</f>
        <v/>
      </c>
      <c r="Z83" s="38">
        <f>IF('Employee Master'!$B83="","",ROUND(MAX(0,$S83-$Y83)/10,0)*10)</f>
        <v/>
      </c>
      <c r="AA83" s="35">
        <f>IF('Employee Master'!$B83="","",ROUND(IF($C83="Old",MAX(0,$Z83-IFERROR(INDEX('Tax Rates'!$C$16:$C$18,MATCH($D83,'Tax Rates'!$B$16:$B$18,0)),'Tax Rates'!$C$16))*'Tax Rates'!$C$22+MAX(0,$Z83-'Tax Rates'!$C$20)*('Tax Rates'!$C$23-'Tax Rates'!$C$22)+MAX(0,$Z83-'Tax Rates'!$C$21)*('Tax Rates'!$C$24-'Tax Rates'!$C$23),SUMPRODUCT(('Tax Rates'!$B$6:$B$12&lt;$Z83)*($Z83-'Tax Rates'!$B$6:$B$12)*'Tax Rates'!$E$6:$E$12)),2))</f>
        <v/>
      </c>
      <c r="AB83" s="35">
        <f>IF('Employee Master'!$B83="","",IF($C83="Old",IF($Z83&lt;='Tax Rates'!$C$31,MIN($AA83,'Tax Rates'!$C$32),0),IF($Z83&lt;='Tax Rates'!$C$29,MIN($AA83,'Tax Rates'!$C$30),MAX(0,$AA83-MAX(0,$Z83-'Tax Rates'!$C$29)))))</f>
        <v/>
      </c>
      <c r="AC83" s="35">
        <f>IF('Employee Master'!$B83="","",$AA83-$AB83)</f>
        <v/>
      </c>
      <c r="AD83" s="35">
        <f>IF('Employee Master'!$B83="","",IFERROR(LOOKUP($Z83-1,'Tax Rates'!$B$43:$B$47,'Tax Rates'!$B$43:$B$47),0))</f>
        <v/>
      </c>
      <c r="AE83" s="35">
        <f>IF('Employee Master'!$B83="","",IF($C83="Old",MAX(0,$AD83-IFERROR(INDEX('Tax Rates'!$C$16:$C$18,MATCH($D83,'Tax Rates'!$B$16:$B$18,0)),'Tax Rates'!$C$16))*'Tax Rates'!$C$22+MAX(0,$AD83-'Tax Rates'!$C$20)*('Tax Rates'!$C$23-'Tax Rates'!$C$22)+MAX(0,$AD83-'Tax Rates'!$C$21)*('Tax Rates'!$C$24-'Tax Rates'!$C$23),SUMPRODUCT(('Tax Rates'!$B$6:$B$12&lt;$AD83)*($AD83-'Tax Rates'!$B$6:$B$12)*'Tax Rates'!$E$6:$E$12)))</f>
        <v/>
      </c>
      <c r="AF83" s="35">
        <f>IF('Employee Master'!$B83="","",IF($C83="Old",IF($AD83&lt;='Tax Rates'!$C$31,MIN($AE83,'Tax Rates'!$C$32),0),IF($AD83&lt;='Tax Rates'!$C$29,MIN($AE83,'Tax Rates'!$C$30),MAX(0,$AE83-MAX(0,$AD83-'Tax Rates'!$C$29)))))</f>
        <v/>
      </c>
      <c r="AG83" s="35">
        <f>IF('Employee Master'!$B83="","",$AE83-$AF83)</f>
        <v/>
      </c>
      <c r="AH83" s="40">
        <f>IF('Employee Master'!$B83="","",IFERROR(LOOKUP($AD83-1,'Tax Rates'!$B$43:$B$47,IF($C83="Old",'Tax Rates'!$D$43:$D$47,'Tax Rates'!$C$43:$C$47)),0))</f>
        <v/>
      </c>
      <c r="AI83" s="35">
        <f>IF('Employee Master'!$B83="","",$AG83*(1+$AH83))</f>
        <v/>
      </c>
      <c r="AJ83" s="40">
        <f>IF('Employee Master'!$B83="","",IFERROR(LOOKUP($Z83-1,'Tax Rates'!$B$43:$B$47,IF($C83="Old",'Tax Rates'!$D$43:$D$47,'Tax Rates'!$C$43:$C$47)),0))</f>
        <v/>
      </c>
      <c r="AK83" s="35">
        <f>IF('Employee Master'!$B83="","",$AC83*$AJ83)</f>
        <v/>
      </c>
      <c r="AL83" s="35">
        <f>IF('Employee Master'!$B83="","",IF($AJ83=0,0,MAX(0,($AC83+$AK83)-($AI83+($Z83-$AD83)))))</f>
        <v/>
      </c>
      <c r="AM83" s="35">
        <f>IF('Employee Master'!$B83="","",$AC83+$AK83-$AL83)</f>
        <v/>
      </c>
      <c r="AN83" s="35">
        <f>IF('Employee Master'!$B83="","",$AM83*'Tax Rates'!$C$33)</f>
        <v/>
      </c>
      <c r="AO83" s="35">
        <f>IF('Employee Master'!$B83="","",ROUND($AM83+$AN83,0))</f>
        <v/>
      </c>
      <c r="AP83" s="34">
        <f>IF('Employee Master'!$B83="","",IF(LEN(TRIM('Employee Master'!$D83))&lt;&gt;10,"No",IF(ISNUMBER(VALUE(MID(TRIM('Employee Master'!$D83),6,4))),"Yes","No")))</f>
        <v/>
      </c>
      <c r="AQ83" s="35">
        <f>IF('Employee Master'!$B83="","",IF($AP83="Yes",0,ROUND($Z83*0.2,0)))</f>
        <v/>
      </c>
      <c r="AR83" s="38">
        <f>IF('Employee Master'!$B83="","",MAX($AO83,$AQ83))</f>
        <v/>
      </c>
      <c r="AS83" s="35">
        <f>IF('Employee Master'!$B83="","",N('Employee Master'!$AF83))</f>
        <v/>
      </c>
      <c r="AT83" s="35">
        <f>IF('Employee Master'!$B83="","",N('Employee Master'!$AD83))</f>
        <v/>
      </c>
      <c r="AU83" s="35">
        <f>IF('Employee Master'!$B83="","",N('Employee Master'!$AE83))</f>
        <v/>
      </c>
      <c r="AV83" s="35">
        <f>IF('Employee Master'!$B83="","",MAX(0,$AR83-$AS83-$AT83-$AU83))</f>
        <v/>
      </c>
      <c r="AW83" s="41">
        <f>IF('Employee Master'!$B83="","",IF(N('Employee Master'!$AG83)=0,12,N('Employee Master'!$AG83)))</f>
        <v/>
      </c>
      <c r="AX83" s="38">
        <f>IF('Employee Master'!$B83="","",ROUND($AV83/$AW83,0))</f>
        <v/>
      </c>
    </row>
    <row r="84">
      <c r="A84" s="31">
        <f>IF('Employee Master'!$B84="","",'Employee Master'!$B84)</f>
        <v/>
      </c>
      <c r="B84" s="31">
        <f>IF('Employee Master'!$B84="","",'Employee Master'!$C84)</f>
        <v/>
      </c>
      <c r="C84" s="31">
        <f>IF('Employee Master'!$B84="","",IF('Employee Master'!$I84="","New",'Employee Master'!$I84))</f>
        <v/>
      </c>
      <c r="D84" s="31">
        <f>IF('Employee Master'!$B84="","",IF('Employee Master'!$J84="","Below 60",'Employee Master'!$J84))</f>
        <v/>
      </c>
      <c r="E84" s="32">
        <f>IF('Employee Master'!$B84="","",'Salary Structure'!$N84)</f>
        <v/>
      </c>
      <c r="F84" s="32">
        <f>IF('Employee Master'!$B84="","",'Salary Structure'!$U84)</f>
        <v/>
      </c>
      <c r="G84" s="32">
        <f>IF('Employee Master'!$B84="","",$E84+$F84)</f>
        <v/>
      </c>
      <c r="H84" s="32">
        <f>IF('Employee Master'!$B84="","",'Salary Structure'!$D84)</f>
        <v/>
      </c>
      <c r="I84" s="32">
        <f>IF('Employee Master'!$B84="","",'Salary Structure'!$E84)</f>
        <v/>
      </c>
      <c r="J84" s="32">
        <f>IF('Employee Master'!$B84="","",N('Employee Master'!$Q84)*12)</f>
        <v/>
      </c>
      <c r="K84" s="32">
        <f>IF('Employee Master'!$B84="","",IF(AND($C84="Old",$J84&gt;0,$I84&gt;0),MAX(0,MIN($I84,$J84-0.1*$H84,IF('Employee Master'!$P84="Yes",0.5,0.4)*$H84)),0))</f>
        <v/>
      </c>
      <c r="L84" s="32">
        <f>IF('Employee Master'!$B84="","",IF($C84="Old",N('Employee Master'!$V84),0))</f>
        <v/>
      </c>
      <c r="M84" s="32">
        <f>IF('Employee Master'!$B84="","",IF($C84="Old",'Tax Rates'!$C$28,'Tax Rates'!$C$27))</f>
        <v/>
      </c>
      <c r="N84" s="32">
        <f>IF('Employee Master'!$B84="","",IF($C84="Old",'Salary Structure'!$T84,0))</f>
        <v/>
      </c>
      <c r="O84" s="32">
        <f>IF('Employee Master'!$B84="","",$G84-$K84-$L84-$M84-$N84)</f>
        <v/>
      </c>
      <c r="P84" s="32">
        <f>IF('Employee Master'!$B84="","",N('Employee Master'!$AC84))</f>
        <v/>
      </c>
      <c r="Q84" s="32">
        <f>IF('Employee Master'!$B84="","",N('Employee Master'!$W84))</f>
        <v/>
      </c>
      <c r="R84" s="32">
        <f>IF('Employee Master'!$B84="","",IF($C84="Old",MIN(N('Employee Master'!$X84),'Tax Rates'!$C$36),0))</f>
        <v/>
      </c>
      <c r="S84" s="32">
        <f>IF('Employee Master'!$B84="","",MAX(0,$O84+$P84+$Q84-$R84))</f>
        <v/>
      </c>
      <c r="T84" s="32">
        <f>IF('Employee Master'!$B84="","",IF($C84="Old",MIN(N('Employee Master'!$Y84),'Tax Rates'!$C$34),0))</f>
        <v/>
      </c>
      <c r="U84" s="32">
        <f>IF('Employee Master'!$B84="","",IF($C84="Old",MIN(N('Employee Master'!$Z84),'Tax Rates'!$C$35),0))</f>
        <v/>
      </c>
      <c r="V84" s="32">
        <f>IF('Employee Master'!$B84="","",IF($C84="Old",N('Employee Master'!$AA84),0))</f>
        <v/>
      </c>
      <c r="W84" s="32">
        <f>IF('Employee Master'!$B84="","",IF($C84="Old",N('Employee Master'!$AB84),0))</f>
        <v/>
      </c>
      <c r="X84" s="32">
        <f>IF('Employee Master'!$B84="","",MIN('Salary Structure'!$H84,$H84*IF($C84="Old",'Tax Rates'!$C$38,'Tax Rates'!$C$37)))</f>
        <v/>
      </c>
      <c r="Y84" s="32">
        <f>IF('Employee Master'!$B84="","",$T84+$U84+$V84+$W84+$X84)</f>
        <v/>
      </c>
      <c r="Z84" s="38">
        <f>IF('Employee Master'!$B84="","",ROUND(MAX(0,$S84-$Y84)/10,0)*10)</f>
        <v/>
      </c>
      <c r="AA84" s="32">
        <f>IF('Employee Master'!$B84="","",ROUND(IF($C84="Old",MAX(0,$Z84-IFERROR(INDEX('Tax Rates'!$C$16:$C$18,MATCH($D84,'Tax Rates'!$B$16:$B$18,0)),'Tax Rates'!$C$16))*'Tax Rates'!$C$22+MAX(0,$Z84-'Tax Rates'!$C$20)*('Tax Rates'!$C$23-'Tax Rates'!$C$22)+MAX(0,$Z84-'Tax Rates'!$C$21)*('Tax Rates'!$C$24-'Tax Rates'!$C$23),SUMPRODUCT(('Tax Rates'!$B$6:$B$12&lt;$Z84)*($Z84-'Tax Rates'!$B$6:$B$12)*'Tax Rates'!$E$6:$E$12)),2))</f>
        <v/>
      </c>
      <c r="AB84" s="32">
        <f>IF('Employee Master'!$B84="","",IF($C84="Old",IF($Z84&lt;='Tax Rates'!$C$31,MIN($AA84,'Tax Rates'!$C$32),0),IF($Z84&lt;='Tax Rates'!$C$29,MIN($AA84,'Tax Rates'!$C$30),MAX(0,$AA84-MAX(0,$Z84-'Tax Rates'!$C$29)))))</f>
        <v/>
      </c>
      <c r="AC84" s="32">
        <f>IF('Employee Master'!$B84="","",$AA84-$AB84)</f>
        <v/>
      </c>
      <c r="AD84" s="32">
        <f>IF('Employee Master'!$B84="","",IFERROR(LOOKUP($Z84-1,'Tax Rates'!$B$43:$B$47,'Tax Rates'!$B$43:$B$47),0))</f>
        <v/>
      </c>
      <c r="AE84" s="32">
        <f>IF('Employee Master'!$B84="","",IF($C84="Old",MAX(0,$AD84-IFERROR(INDEX('Tax Rates'!$C$16:$C$18,MATCH($D84,'Tax Rates'!$B$16:$B$18,0)),'Tax Rates'!$C$16))*'Tax Rates'!$C$22+MAX(0,$AD84-'Tax Rates'!$C$20)*('Tax Rates'!$C$23-'Tax Rates'!$C$22)+MAX(0,$AD84-'Tax Rates'!$C$21)*('Tax Rates'!$C$24-'Tax Rates'!$C$23),SUMPRODUCT(('Tax Rates'!$B$6:$B$12&lt;$AD84)*($AD84-'Tax Rates'!$B$6:$B$12)*'Tax Rates'!$E$6:$E$12)))</f>
        <v/>
      </c>
      <c r="AF84" s="32">
        <f>IF('Employee Master'!$B84="","",IF($C84="Old",IF($AD84&lt;='Tax Rates'!$C$31,MIN($AE84,'Tax Rates'!$C$32),0),IF($AD84&lt;='Tax Rates'!$C$29,MIN($AE84,'Tax Rates'!$C$30),MAX(0,$AE84-MAX(0,$AD84-'Tax Rates'!$C$29)))))</f>
        <v/>
      </c>
      <c r="AG84" s="32">
        <f>IF('Employee Master'!$B84="","",$AE84-$AF84)</f>
        <v/>
      </c>
      <c r="AH84" s="16">
        <f>IF('Employee Master'!$B84="","",IFERROR(LOOKUP($AD84-1,'Tax Rates'!$B$43:$B$47,IF($C84="Old",'Tax Rates'!$D$43:$D$47,'Tax Rates'!$C$43:$C$47)),0))</f>
        <v/>
      </c>
      <c r="AI84" s="32">
        <f>IF('Employee Master'!$B84="","",$AG84*(1+$AH84))</f>
        <v/>
      </c>
      <c r="AJ84" s="16">
        <f>IF('Employee Master'!$B84="","",IFERROR(LOOKUP($Z84-1,'Tax Rates'!$B$43:$B$47,IF($C84="Old",'Tax Rates'!$D$43:$D$47,'Tax Rates'!$C$43:$C$47)),0))</f>
        <v/>
      </c>
      <c r="AK84" s="32">
        <f>IF('Employee Master'!$B84="","",$AC84*$AJ84)</f>
        <v/>
      </c>
      <c r="AL84" s="32">
        <f>IF('Employee Master'!$B84="","",IF($AJ84=0,0,MAX(0,($AC84+$AK84)-($AI84+($Z84-$AD84)))))</f>
        <v/>
      </c>
      <c r="AM84" s="32">
        <f>IF('Employee Master'!$B84="","",$AC84+$AK84-$AL84)</f>
        <v/>
      </c>
      <c r="AN84" s="32">
        <f>IF('Employee Master'!$B84="","",$AM84*'Tax Rates'!$C$33)</f>
        <v/>
      </c>
      <c r="AO84" s="32">
        <f>IF('Employee Master'!$B84="","",ROUND($AM84+$AN84,0))</f>
        <v/>
      </c>
      <c r="AP84" s="31">
        <f>IF('Employee Master'!$B84="","",IF(LEN(TRIM('Employee Master'!$D84))&lt;&gt;10,"No",IF(ISNUMBER(VALUE(MID(TRIM('Employee Master'!$D84),6,4))),"Yes","No")))</f>
        <v/>
      </c>
      <c r="AQ84" s="32">
        <f>IF('Employee Master'!$B84="","",IF($AP84="Yes",0,ROUND($Z84*0.2,0)))</f>
        <v/>
      </c>
      <c r="AR84" s="38">
        <f>IF('Employee Master'!$B84="","",MAX($AO84,$AQ84))</f>
        <v/>
      </c>
      <c r="AS84" s="32">
        <f>IF('Employee Master'!$B84="","",N('Employee Master'!$AF84))</f>
        <v/>
      </c>
      <c r="AT84" s="32">
        <f>IF('Employee Master'!$B84="","",N('Employee Master'!$AD84))</f>
        <v/>
      </c>
      <c r="AU84" s="32">
        <f>IF('Employee Master'!$B84="","",N('Employee Master'!$AE84))</f>
        <v/>
      </c>
      <c r="AV84" s="32">
        <f>IF('Employee Master'!$B84="","",MAX(0,$AR84-$AS84-$AT84-$AU84))</f>
        <v/>
      </c>
      <c r="AW84" s="39">
        <f>IF('Employee Master'!$B84="","",IF(N('Employee Master'!$AG84)=0,12,N('Employee Master'!$AG84)))</f>
        <v/>
      </c>
      <c r="AX84" s="38">
        <f>IF('Employee Master'!$B84="","",ROUND($AV84/$AW84,0))</f>
        <v/>
      </c>
    </row>
    <row r="85">
      <c r="A85" s="34">
        <f>IF('Employee Master'!$B85="","",'Employee Master'!$B85)</f>
        <v/>
      </c>
      <c r="B85" s="34">
        <f>IF('Employee Master'!$B85="","",'Employee Master'!$C85)</f>
        <v/>
      </c>
      <c r="C85" s="34">
        <f>IF('Employee Master'!$B85="","",IF('Employee Master'!$I85="","New",'Employee Master'!$I85))</f>
        <v/>
      </c>
      <c r="D85" s="34">
        <f>IF('Employee Master'!$B85="","",IF('Employee Master'!$J85="","Below 60",'Employee Master'!$J85))</f>
        <v/>
      </c>
      <c r="E85" s="35">
        <f>IF('Employee Master'!$B85="","",'Salary Structure'!$N85)</f>
        <v/>
      </c>
      <c r="F85" s="35">
        <f>IF('Employee Master'!$B85="","",'Salary Structure'!$U85)</f>
        <v/>
      </c>
      <c r="G85" s="35">
        <f>IF('Employee Master'!$B85="","",$E85+$F85)</f>
        <v/>
      </c>
      <c r="H85" s="35">
        <f>IF('Employee Master'!$B85="","",'Salary Structure'!$D85)</f>
        <v/>
      </c>
      <c r="I85" s="35">
        <f>IF('Employee Master'!$B85="","",'Salary Structure'!$E85)</f>
        <v/>
      </c>
      <c r="J85" s="35">
        <f>IF('Employee Master'!$B85="","",N('Employee Master'!$Q85)*12)</f>
        <v/>
      </c>
      <c r="K85" s="35">
        <f>IF('Employee Master'!$B85="","",IF(AND($C85="Old",$J85&gt;0,$I85&gt;0),MAX(0,MIN($I85,$J85-0.1*$H85,IF('Employee Master'!$P85="Yes",0.5,0.4)*$H85)),0))</f>
        <v/>
      </c>
      <c r="L85" s="35">
        <f>IF('Employee Master'!$B85="","",IF($C85="Old",N('Employee Master'!$V85),0))</f>
        <v/>
      </c>
      <c r="M85" s="35">
        <f>IF('Employee Master'!$B85="","",IF($C85="Old",'Tax Rates'!$C$28,'Tax Rates'!$C$27))</f>
        <v/>
      </c>
      <c r="N85" s="35">
        <f>IF('Employee Master'!$B85="","",IF($C85="Old",'Salary Structure'!$T85,0))</f>
        <v/>
      </c>
      <c r="O85" s="35">
        <f>IF('Employee Master'!$B85="","",$G85-$K85-$L85-$M85-$N85)</f>
        <v/>
      </c>
      <c r="P85" s="35">
        <f>IF('Employee Master'!$B85="","",N('Employee Master'!$AC85))</f>
        <v/>
      </c>
      <c r="Q85" s="35">
        <f>IF('Employee Master'!$B85="","",N('Employee Master'!$W85))</f>
        <v/>
      </c>
      <c r="R85" s="35">
        <f>IF('Employee Master'!$B85="","",IF($C85="Old",MIN(N('Employee Master'!$X85),'Tax Rates'!$C$36),0))</f>
        <v/>
      </c>
      <c r="S85" s="35">
        <f>IF('Employee Master'!$B85="","",MAX(0,$O85+$P85+$Q85-$R85))</f>
        <v/>
      </c>
      <c r="T85" s="35">
        <f>IF('Employee Master'!$B85="","",IF($C85="Old",MIN(N('Employee Master'!$Y85),'Tax Rates'!$C$34),0))</f>
        <v/>
      </c>
      <c r="U85" s="35">
        <f>IF('Employee Master'!$B85="","",IF($C85="Old",MIN(N('Employee Master'!$Z85),'Tax Rates'!$C$35),0))</f>
        <v/>
      </c>
      <c r="V85" s="35">
        <f>IF('Employee Master'!$B85="","",IF($C85="Old",N('Employee Master'!$AA85),0))</f>
        <v/>
      </c>
      <c r="W85" s="35">
        <f>IF('Employee Master'!$B85="","",IF($C85="Old",N('Employee Master'!$AB85),0))</f>
        <v/>
      </c>
      <c r="X85" s="35">
        <f>IF('Employee Master'!$B85="","",MIN('Salary Structure'!$H85,$H85*IF($C85="Old",'Tax Rates'!$C$38,'Tax Rates'!$C$37)))</f>
        <v/>
      </c>
      <c r="Y85" s="35">
        <f>IF('Employee Master'!$B85="","",$T85+$U85+$V85+$W85+$X85)</f>
        <v/>
      </c>
      <c r="Z85" s="38">
        <f>IF('Employee Master'!$B85="","",ROUND(MAX(0,$S85-$Y85)/10,0)*10)</f>
        <v/>
      </c>
      <c r="AA85" s="35">
        <f>IF('Employee Master'!$B85="","",ROUND(IF($C85="Old",MAX(0,$Z85-IFERROR(INDEX('Tax Rates'!$C$16:$C$18,MATCH($D85,'Tax Rates'!$B$16:$B$18,0)),'Tax Rates'!$C$16))*'Tax Rates'!$C$22+MAX(0,$Z85-'Tax Rates'!$C$20)*('Tax Rates'!$C$23-'Tax Rates'!$C$22)+MAX(0,$Z85-'Tax Rates'!$C$21)*('Tax Rates'!$C$24-'Tax Rates'!$C$23),SUMPRODUCT(('Tax Rates'!$B$6:$B$12&lt;$Z85)*($Z85-'Tax Rates'!$B$6:$B$12)*'Tax Rates'!$E$6:$E$12)),2))</f>
        <v/>
      </c>
      <c r="AB85" s="35">
        <f>IF('Employee Master'!$B85="","",IF($C85="Old",IF($Z85&lt;='Tax Rates'!$C$31,MIN($AA85,'Tax Rates'!$C$32),0),IF($Z85&lt;='Tax Rates'!$C$29,MIN($AA85,'Tax Rates'!$C$30),MAX(0,$AA85-MAX(0,$Z85-'Tax Rates'!$C$29)))))</f>
        <v/>
      </c>
      <c r="AC85" s="35">
        <f>IF('Employee Master'!$B85="","",$AA85-$AB85)</f>
        <v/>
      </c>
      <c r="AD85" s="35">
        <f>IF('Employee Master'!$B85="","",IFERROR(LOOKUP($Z85-1,'Tax Rates'!$B$43:$B$47,'Tax Rates'!$B$43:$B$47),0))</f>
        <v/>
      </c>
      <c r="AE85" s="35">
        <f>IF('Employee Master'!$B85="","",IF($C85="Old",MAX(0,$AD85-IFERROR(INDEX('Tax Rates'!$C$16:$C$18,MATCH($D85,'Tax Rates'!$B$16:$B$18,0)),'Tax Rates'!$C$16))*'Tax Rates'!$C$22+MAX(0,$AD85-'Tax Rates'!$C$20)*('Tax Rates'!$C$23-'Tax Rates'!$C$22)+MAX(0,$AD85-'Tax Rates'!$C$21)*('Tax Rates'!$C$24-'Tax Rates'!$C$23),SUMPRODUCT(('Tax Rates'!$B$6:$B$12&lt;$AD85)*($AD85-'Tax Rates'!$B$6:$B$12)*'Tax Rates'!$E$6:$E$12)))</f>
        <v/>
      </c>
      <c r="AF85" s="35">
        <f>IF('Employee Master'!$B85="","",IF($C85="Old",IF($AD85&lt;='Tax Rates'!$C$31,MIN($AE85,'Tax Rates'!$C$32),0),IF($AD85&lt;='Tax Rates'!$C$29,MIN($AE85,'Tax Rates'!$C$30),MAX(0,$AE85-MAX(0,$AD85-'Tax Rates'!$C$29)))))</f>
        <v/>
      </c>
      <c r="AG85" s="35">
        <f>IF('Employee Master'!$B85="","",$AE85-$AF85)</f>
        <v/>
      </c>
      <c r="AH85" s="40">
        <f>IF('Employee Master'!$B85="","",IFERROR(LOOKUP($AD85-1,'Tax Rates'!$B$43:$B$47,IF($C85="Old",'Tax Rates'!$D$43:$D$47,'Tax Rates'!$C$43:$C$47)),0))</f>
        <v/>
      </c>
      <c r="AI85" s="35">
        <f>IF('Employee Master'!$B85="","",$AG85*(1+$AH85))</f>
        <v/>
      </c>
      <c r="AJ85" s="40">
        <f>IF('Employee Master'!$B85="","",IFERROR(LOOKUP($Z85-1,'Tax Rates'!$B$43:$B$47,IF($C85="Old",'Tax Rates'!$D$43:$D$47,'Tax Rates'!$C$43:$C$47)),0))</f>
        <v/>
      </c>
      <c r="AK85" s="35">
        <f>IF('Employee Master'!$B85="","",$AC85*$AJ85)</f>
        <v/>
      </c>
      <c r="AL85" s="35">
        <f>IF('Employee Master'!$B85="","",IF($AJ85=0,0,MAX(0,($AC85+$AK85)-($AI85+($Z85-$AD85)))))</f>
        <v/>
      </c>
      <c r="AM85" s="35">
        <f>IF('Employee Master'!$B85="","",$AC85+$AK85-$AL85)</f>
        <v/>
      </c>
      <c r="AN85" s="35">
        <f>IF('Employee Master'!$B85="","",$AM85*'Tax Rates'!$C$33)</f>
        <v/>
      </c>
      <c r="AO85" s="35">
        <f>IF('Employee Master'!$B85="","",ROUND($AM85+$AN85,0))</f>
        <v/>
      </c>
      <c r="AP85" s="34">
        <f>IF('Employee Master'!$B85="","",IF(LEN(TRIM('Employee Master'!$D85))&lt;&gt;10,"No",IF(ISNUMBER(VALUE(MID(TRIM('Employee Master'!$D85),6,4))),"Yes","No")))</f>
        <v/>
      </c>
      <c r="AQ85" s="35">
        <f>IF('Employee Master'!$B85="","",IF($AP85="Yes",0,ROUND($Z85*0.2,0)))</f>
        <v/>
      </c>
      <c r="AR85" s="38">
        <f>IF('Employee Master'!$B85="","",MAX($AO85,$AQ85))</f>
        <v/>
      </c>
      <c r="AS85" s="35">
        <f>IF('Employee Master'!$B85="","",N('Employee Master'!$AF85))</f>
        <v/>
      </c>
      <c r="AT85" s="35">
        <f>IF('Employee Master'!$B85="","",N('Employee Master'!$AD85))</f>
        <v/>
      </c>
      <c r="AU85" s="35">
        <f>IF('Employee Master'!$B85="","",N('Employee Master'!$AE85))</f>
        <v/>
      </c>
      <c r="AV85" s="35">
        <f>IF('Employee Master'!$B85="","",MAX(0,$AR85-$AS85-$AT85-$AU85))</f>
        <v/>
      </c>
      <c r="AW85" s="41">
        <f>IF('Employee Master'!$B85="","",IF(N('Employee Master'!$AG85)=0,12,N('Employee Master'!$AG85)))</f>
        <v/>
      </c>
      <c r="AX85" s="38">
        <f>IF('Employee Master'!$B85="","",ROUND($AV85/$AW85,0))</f>
        <v/>
      </c>
    </row>
    <row r="86">
      <c r="A86" s="31">
        <f>IF('Employee Master'!$B86="","",'Employee Master'!$B86)</f>
        <v/>
      </c>
      <c r="B86" s="31">
        <f>IF('Employee Master'!$B86="","",'Employee Master'!$C86)</f>
        <v/>
      </c>
      <c r="C86" s="31">
        <f>IF('Employee Master'!$B86="","",IF('Employee Master'!$I86="","New",'Employee Master'!$I86))</f>
        <v/>
      </c>
      <c r="D86" s="31">
        <f>IF('Employee Master'!$B86="","",IF('Employee Master'!$J86="","Below 60",'Employee Master'!$J86))</f>
        <v/>
      </c>
      <c r="E86" s="32">
        <f>IF('Employee Master'!$B86="","",'Salary Structure'!$N86)</f>
        <v/>
      </c>
      <c r="F86" s="32">
        <f>IF('Employee Master'!$B86="","",'Salary Structure'!$U86)</f>
        <v/>
      </c>
      <c r="G86" s="32">
        <f>IF('Employee Master'!$B86="","",$E86+$F86)</f>
        <v/>
      </c>
      <c r="H86" s="32">
        <f>IF('Employee Master'!$B86="","",'Salary Structure'!$D86)</f>
        <v/>
      </c>
      <c r="I86" s="32">
        <f>IF('Employee Master'!$B86="","",'Salary Structure'!$E86)</f>
        <v/>
      </c>
      <c r="J86" s="32">
        <f>IF('Employee Master'!$B86="","",N('Employee Master'!$Q86)*12)</f>
        <v/>
      </c>
      <c r="K86" s="32">
        <f>IF('Employee Master'!$B86="","",IF(AND($C86="Old",$J86&gt;0,$I86&gt;0),MAX(0,MIN($I86,$J86-0.1*$H86,IF('Employee Master'!$P86="Yes",0.5,0.4)*$H86)),0))</f>
        <v/>
      </c>
      <c r="L86" s="32">
        <f>IF('Employee Master'!$B86="","",IF($C86="Old",N('Employee Master'!$V86),0))</f>
        <v/>
      </c>
      <c r="M86" s="32">
        <f>IF('Employee Master'!$B86="","",IF($C86="Old",'Tax Rates'!$C$28,'Tax Rates'!$C$27))</f>
        <v/>
      </c>
      <c r="N86" s="32">
        <f>IF('Employee Master'!$B86="","",IF($C86="Old",'Salary Structure'!$T86,0))</f>
        <v/>
      </c>
      <c r="O86" s="32">
        <f>IF('Employee Master'!$B86="","",$G86-$K86-$L86-$M86-$N86)</f>
        <v/>
      </c>
      <c r="P86" s="32">
        <f>IF('Employee Master'!$B86="","",N('Employee Master'!$AC86))</f>
        <v/>
      </c>
      <c r="Q86" s="32">
        <f>IF('Employee Master'!$B86="","",N('Employee Master'!$W86))</f>
        <v/>
      </c>
      <c r="R86" s="32">
        <f>IF('Employee Master'!$B86="","",IF($C86="Old",MIN(N('Employee Master'!$X86),'Tax Rates'!$C$36),0))</f>
        <v/>
      </c>
      <c r="S86" s="32">
        <f>IF('Employee Master'!$B86="","",MAX(0,$O86+$P86+$Q86-$R86))</f>
        <v/>
      </c>
      <c r="T86" s="32">
        <f>IF('Employee Master'!$B86="","",IF($C86="Old",MIN(N('Employee Master'!$Y86),'Tax Rates'!$C$34),0))</f>
        <v/>
      </c>
      <c r="U86" s="32">
        <f>IF('Employee Master'!$B86="","",IF($C86="Old",MIN(N('Employee Master'!$Z86),'Tax Rates'!$C$35),0))</f>
        <v/>
      </c>
      <c r="V86" s="32">
        <f>IF('Employee Master'!$B86="","",IF($C86="Old",N('Employee Master'!$AA86),0))</f>
        <v/>
      </c>
      <c r="W86" s="32">
        <f>IF('Employee Master'!$B86="","",IF($C86="Old",N('Employee Master'!$AB86),0))</f>
        <v/>
      </c>
      <c r="X86" s="32">
        <f>IF('Employee Master'!$B86="","",MIN('Salary Structure'!$H86,$H86*IF($C86="Old",'Tax Rates'!$C$38,'Tax Rates'!$C$37)))</f>
        <v/>
      </c>
      <c r="Y86" s="32">
        <f>IF('Employee Master'!$B86="","",$T86+$U86+$V86+$W86+$X86)</f>
        <v/>
      </c>
      <c r="Z86" s="38">
        <f>IF('Employee Master'!$B86="","",ROUND(MAX(0,$S86-$Y86)/10,0)*10)</f>
        <v/>
      </c>
      <c r="AA86" s="32">
        <f>IF('Employee Master'!$B86="","",ROUND(IF($C86="Old",MAX(0,$Z86-IFERROR(INDEX('Tax Rates'!$C$16:$C$18,MATCH($D86,'Tax Rates'!$B$16:$B$18,0)),'Tax Rates'!$C$16))*'Tax Rates'!$C$22+MAX(0,$Z86-'Tax Rates'!$C$20)*('Tax Rates'!$C$23-'Tax Rates'!$C$22)+MAX(0,$Z86-'Tax Rates'!$C$21)*('Tax Rates'!$C$24-'Tax Rates'!$C$23),SUMPRODUCT(('Tax Rates'!$B$6:$B$12&lt;$Z86)*($Z86-'Tax Rates'!$B$6:$B$12)*'Tax Rates'!$E$6:$E$12)),2))</f>
        <v/>
      </c>
      <c r="AB86" s="32">
        <f>IF('Employee Master'!$B86="","",IF($C86="Old",IF($Z86&lt;='Tax Rates'!$C$31,MIN($AA86,'Tax Rates'!$C$32),0),IF($Z86&lt;='Tax Rates'!$C$29,MIN($AA86,'Tax Rates'!$C$30),MAX(0,$AA86-MAX(0,$Z86-'Tax Rates'!$C$29)))))</f>
        <v/>
      </c>
      <c r="AC86" s="32">
        <f>IF('Employee Master'!$B86="","",$AA86-$AB86)</f>
        <v/>
      </c>
      <c r="AD86" s="32">
        <f>IF('Employee Master'!$B86="","",IFERROR(LOOKUP($Z86-1,'Tax Rates'!$B$43:$B$47,'Tax Rates'!$B$43:$B$47),0))</f>
        <v/>
      </c>
      <c r="AE86" s="32">
        <f>IF('Employee Master'!$B86="","",IF($C86="Old",MAX(0,$AD86-IFERROR(INDEX('Tax Rates'!$C$16:$C$18,MATCH($D86,'Tax Rates'!$B$16:$B$18,0)),'Tax Rates'!$C$16))*'Tax Rates'!$C$22+MAX(0,$AD86-'Tax Rates'!$C$20)*('Tax Rates'!$C$23-'Tax Rates'!$C$22)+MAX(0,$AD86-'Tax Rates'!$C$21)*('Tax Rates'!$C$24-'Tax Rates'!$C$23),SUMPRODUCT(('Tax Rates'!$B$6:$B$12&lt;$AD86)*($AD86-'Tax Rates'!$B$6:$B$12)*'Tax Rates'!$E$6:$E$12)))</f>
        <v/>
      </c>
      <c r="AF86" s="32">
        <f>IF('Employee Master'!$B86="","",IF($C86="Old",IF($AD86&lt;='Tax Rates'!$C$31,MIN($AE86,'Tax Rates'!$C$32),0),IF($AD86&lt;='Tax Rates'!$C$29,MIN($AE86,'Tax Rates'!$C$30),MAX(0,$AE86-MAX(0,$AD86-'Tax Rates'!$C$29)))))</f>
        <v/>
      </c>
      <c r="AG86" s="32">
        <f>IF('Employee Master'!$B86="","",$AE86-$AF86)</f>
        <v/>
      </c>
      <c r="AH86" s="16">
        <f>IF('Employee Master'!$B86="","",IFERROR(LOOKUP($AD86-1,'Tax Rates'!$B$43:$B$47,IF($C86="Old",'Tax Rates'!$D$43:$D$47,'Tax Rates'!$C$43:$C$47)),0))</f>
        <v/>
      </c>
      <c r="AI86" s="32">
        <f>IF('Employee Master'!$B86="","",$AG86*(1+$AH86))</f>
        <v/>
      </c>
      <c r="AJ86" s="16">
        <f>IF('Employee Master'!$B86="","",IFERROR(LOOKUP($Z86-1,'Tax Rates'!$B$43:$B$47,IF($C86="Old",'Tax Rates'!$D$43:$D$47,'Tax Rates'!$C$43:$C$47)),0))</f>
        <v/>
      </c>
      <c r="AK86" s="32">
        <f>IF('Employee Master'!$B86="","",$AC86*$AJ86)</f>
        <v/>
      </c>
      <c r="AL86" s="32">
        <f>IF('Employee Master'!$B86="","",IF($AJ86=0,0,MAX(0,($AC86+$AK86)-($AI86+($Z86-$AD86)))))</f>
        <v/>
      </c>
      <c r="AM86" s="32">
        <f>IF('Employee Master'!$B86="","",$AC86+$AK86-$AL86)</f>
        <v/>
      </c>
      <c r="AN86" s="32">
        <f>IF('Employee Master'!$B86="","",$AM86*'Tax Rates'!$C$33)</f>
        <v/>
      </c>
      <c r="AO86" s="32">
        <f>IF('Employee Master'!$B86="","",ROUND($AM86+$AN86,0))</f>
        <v/>
      </c>
      <c r="AP86" s="31">
        <f>IF('Employee Master'!$B86="","",IF(LEN(TRIM('Employee Master'!$D86))&lt;&gt;10,"No",IF(ISNUMBER(VALUE(MID(TRIM('Employee Master'!$D86),6,4))),"Yes","No")))</f>
        <v/>
      </c>
      <c r="AQ86" s="32">
        <f>IF('Employee Master'!$B86="","",IF($AP86="Yes",0,ROUND($Z86*0.2,0)))</f>
        <v/>
      </c>
      <c r="AR86" s="38">
        <f>IF('Employee Master'!$B86="","",MAX($AO86,$AQ86))</f>
        <v/>
      </c>
      <c r="AS86" s="32">
        <f>IF('Employee Master'!$B86="","",N('Employee Master'!$AF86))</f>
        <v/>
      </c>
      <c r="AT86" s="32">
        <f>IF('Employee Master'!$B86="","",N('Employee Master'!$AD86))</f>
        <v/>
      </c>
      <c r="AU86" s="32">
        <f>IF('Employee Master'!$B86="","",N('Employee Master'!$AE86))</f>
        <v/>
      </c>
      <c r="AV86" s="32">
        <f>IF('Employee Master'!$B86="","",MAX(0,$AR86-$AS86-$AT86-$AU86))</f>
        <v/>
      </c>
      <c r="AW86" s="39">
        <f>IF('Employee Master'!$B86="","",IF(N('Employee Master'!$AG86)=0,12,N('Employee Master'!$AG86)))</f>
        <v/>
      </c>
      <c r="AX86" s="38">
        <f>IF('Employee Master'!$B86="","",ROUND($AV86/$AW86,0))</f>
        <v/>
      </c>
    </row>
    <row r="87">
      <c r="A87" s="34">
        <f>IF('Employee Master'!$B87="","",'Employee Master'!$B87)</f>
        <v/>
      </c>
      <c r="B87" s="34">
        <f>IF('Employee Master'!$B87="","",'Employee Master'!$C87)</f>
        <v/>
      </c>
      <c r="C87" s="34">
        <f>IF('Employee Master'!$B87="","",IF('Employee Master'!$I87="","New",'Employee Master'!$I87))</f>
        <v/>
      </c>
      <c r="D87" s="34">
        <f>IF('Employee Master'!$B87="","",IF('Employee Master'!$J87="","Below 60",'Employee Master'!$J87))</f>
        <v/>
      </c>
      <c r="E87" s="35">
        <f>IF('Employee Master'!$B87="","",'Salary Structure'!$N87)</f>
        <v/>
      </c>
      <c r="F87" s="35">
        <f>IF('Employee Master'!$B87="","",'Salary Structure'!$U87)</f>
        <v/>
      </c>
      <c r="G87" s="35">
        <f>IF('Employee Master'!$B87="","",$E87+$F87)</f>
        <v/>
      </c>
      <c r="H87" s="35">
        <f>IF('Employee Master'!$B87="","",'Salary Structure'!$D87)</f>
        <v/>
      </c>
      <c r="I87" s="35">
        <f>IF('Employee Master'!$B87="","",'Salary Structure'!$E87)</f>
        <v/>
      </c>
      <c r="J87" s="35">
        <f>IF('Employee Master'!$B87="","",N('Employee Master'!$Q87)*12)</f>
        <v/>
      </c>
      <c r="K87" s="35">
        <f>IF('Employee Master'!$B87="","",IF(AND($C87="Old",$J87&gt;0,$I87&gt;0),MAX(0,MIN($I87,$J87-0.1*$H87,IF('Employee Master'!$P87="Yes",0.5,0.4)*$H87)),0))</f>
        <v/>
      </c>
      <c r="L87" s="35">
        <f>IF('Employee Master'!$B87="","",IF($C87="Old",N('Employee Master'!$V87),0))</f>
        <v/>
      </c>
      <c r="M87" s="35">
        <f>IF('Employee Master'!$B87="","",IF($C87="Old",'Tax Rates'!$C$28,'Tax Rates'!$C$27))</f>
        <v/>
      </c>
      <c r="N87" s="35">
        <f>IF('Employee Master'!$B87="","",IF($C87="Old",'Salary Structure'!$T87,0))</f>
        <v/>
      </c>
      <c r="O87" s="35">
        <f>IF('Employee Master'!$B87="","",$G87-$K87-$L87-$M87-$N87)</f>
        <v/>
      </c>
      <c r="P87" s="35">
        <f>IF('Employee Master'!$B87="","",N('Employee Master'!$AC87))</f>
        <v/>
      </c>
      <c r="Q87" s="35">
        <f>IF('Employee Master'!$B87="","",N('Employee Master'!$W87))</f>
        <v/>
      </c>
      <c r="R87" s="35">
        <f>IF('Employee Master'!$B87="","",IF($C87="Old",MIN(N('Employee Master'!$X87),'Tax Rates'!$C$36),0))</f>
        <v/>
      </c>
      <c r="S87" s="35">
        <f>IF('Employee Master'!$B87="","",MAX(0,$O87+$P87+$Q87-$R87))</f>
        <v/>
      </c>
      <c r="T87" s="35">
        <f>IF('Employee Master'!$B87="","",IF($C87="Old",MIN(N('Employee Master'!$Y87),'Tax Rates'!$C$34),0))</f>
        <v/>
      </c>
      <c r="U87" s="35">
        <f>IF('Employee Master'!$B87="","",IF($C87="Old",MIN(N('Employee Master'!$Z87),'Tax Rates'!$C$35),0))</f>
        <v/>
      </c>
      <c r="V87" s="35">
        <f>IF('Employee Master'!$B87="","",IF($C87="Old",N('Employee Master'!$AA87),0))</f>
        <v/>
      </c>
      <c r="W87" s="35">
        <f>IF('Employee Master'!$B87="","",IF($C87="Old",N('Employee Master'!$AB87),0))</f>
        <v/>
      </c>
      <c r="X87" s="35">
        <f>IF('Employee Master'!$B87="","",MIN('Salary Structure'!$H87,$H87*IF($C87="Old",'Tax Rates'!$C$38,'Tax Rates'!$C$37)))</f>
        <v/>
      </c>
      <c r="Y87" s="35">
        <f>IF('Employee Master'!$B87="","",$T87+$U87+$V87+$W87+$X87)</f>
        <v/>
      </c>
      <c r="Z87" s="38">
        <f>IF('Employee Master'!$B87="","",ROUND(MAX(0,$S87-$Y87)/10,0)*10)</f>
        <v/>
      </c>
      <c r="AA87" s="35">
        <f>IF('Employee Master'!$B87="","",ROUND(IF($C87="Old",MAX(0,$Z87-IFERROR(INDEX('Tax Rates'!$C$16:$C$18,MATCH($D87,'Tax Rates'!$B$16:$B$18,0)),'Tax Rates'!$C$16))*'Tax Rates'!$C$22+MAX(0,$Z87-'Tax Rates'!$C$20)*('Tax Rates'!$C$23-'Tax Rates'!$C$22)+MAX(0,$Z87-'Tax Rates'!$C$21)*('Tax Rates'!$C$24-'Tax Rates'!$C$23),SUMPRODUCT(('Tax Rates'!$B$6:$B$12&lt;$Z87)*($Z87-'Tax Rates'!$B$6:$B$12)*'Tax Rates'!$E$6:$E$12)),2))</f>
        <v/>
      </c>
      <c r="AB87" s="35">
        <f>IF('Employee Master'!$B87="","",IF($C87="Old",IF($Z87&lt;='Tax Rates'!$C$31,MIN($AA87,'Tax Rates'!$C$32),0),IF($Z87&lt;='Tax Rates'!$C$29,MIN($AA87,'Tax Rates'!$C$30),MAX(0,$AA87-MAX(0,$Z87-'Tax Rates'!$C$29)))))</f>
        <v/>
      </c>
      <c r="AC87" s="35">
        <f>IF('Employee Master'!$B87="","",$AA87-$AB87)</f>
        <v/>
      </c>
      <c r="AD87" s="35">
        <f>IF('Employee Master'!$B87="","",IFERROR(LOOKUP($Z87-1,'Tax Rates'!$B$43:$B$47,'Tax Rates'!$B$43:$B$47),0))</f>
        <v/>
      </c>
      <c r="AE87" s="35">
        <f>IF('Employee Master'!$B87="","",IF($C87="Old",MAX(0,$AD87-IFERROR(INDEX('Tax Rates'!$C$16:$C$18,MATCH($D87,'Tax Rates'!$B$16:$B$18,0)),'Tax Rates'!$C$16))*'Tax Rates'!$C$22+MAX(0,$AD87-'Tax Rates'!$C$20)*('Tax Rates'!$C$23-'Tax Rates'!$C$22)+MAX(0,$AD87-'Tax Rates'!$C$21)*('Tax Rates'!$C$24-'Tax Rates'!$C$23),SUMPRODUCT(('Tax Rates'!$B$6:$B$12&lt;$AD87)*($AD87-'Tax Rates'!$B$6:$B$12)*'Tax Rates'!$E$6:$E$12)))</f>
        <v/>
      </c>
      <c r="AF87" s="35">
        <f>IF('Employee Master'!$B87="","",IF($C87="Old",IF($AD87&lt;='Tax Rates'!$C$31,MIN($AE87,'Tax Rates'!$C$32),0),IF($AD87&lt;='Tax Rates'!$C$29,MIN($AE87,'Tax Rates'!$C$30),MAX(0,$AE87-MAX(0,$AD87-'Tax Rates'!$C$29)))))</f>
        <v/>
      </c>
      <c r="AG87" s="35">
        <f>IF('Employee Master'!$B87="","",$AE87-$AF87)</f>
        <v/>
      </c>
      <c r="AH87" s="40">
        <f>IF('Employee Master'!$B87="","",IFERROR(LOOKUP($AD87-1,'Tax Rates'!$B$43:$B$47,IF($C87="Old",'Tax Rates'!$D$43:$D$47,'Tax Rates'!$C$43:$C$47)),0))</f>
        <v/>
      </c>
      <c r="AI87" s="35">
        <f>IF('Employee Master'!$B87="","",$AG87*(1+$AH87))</f>
        <v/>
      </c>
      <c r="AJ87" s="40">
        <f>IF('Employee Master'!$B87="","",IFERROR(LOOKUP($Z87-1,'Tax Rates'!$B$43:$B$47,IF($C87="Old",'Tax Rates'!$D$43:$D$47,'Tax Rates'!$C$43:$C$47)),0))</f>
        <v/>
      </c>
      <c r="AK87" s="35">
        <f>IF('Employee Master'!$B87="","",$AC87*$AJ87)</f>
        <v/>
      </c>
      <c r="AL87" s="35">
        <f>IF('Employee Master'!$B87="","",IF($AJ87=0,0,MAX(0,($AC87+$AK87)-($AI87+($Z87-$AD87)))))</f>
        <v/>
      </c>
      <c r="AM87" s="35">
        <f>IF('Employee Master'!$B87="","",$AC87+$AK87-$AL87)</f>
        <v/>
      </c>
      <c r="AN87" s="35">
        <f>IF('Employee Master'!$B87="","",$AM87*'Tax Rates'!$C$33)</f>
        <v/>
      </c>
      <c r="AO87" s="35">
        <f>IF('Employee Master'!$B87="","",ROUND($AM87+$AN87,0))</f>
        <v/>
      </c>
      <c r="AP87" s="34">
        <f>IF('Employee Master'!$B87="","",IF(LEN(TRIM('Employee Master'!$D87))&lt;&gt;10,"No",IF(ISNUMBER(VALUE(MID(TRIM('Employee Master'!$D87),6,4))),"Yes","No")))</f>
        <v/>
      </c>
      <c r="AQ87" s="35">
        <f>IF('Employee Master'!$B87="","",IF($AP87="Yes",0,ROUND($Z87*0.2,0)))</f>
        <v/>
      </c>
      <c r="AR87" s="38">
        <f>IF('Employee Master'!$B87="","",MAX($AO87,$AQ87))</f>
        <v/>
      </c>
      <c r="AS87" s="35">
        <f>IF('Employee Master'!$B87="","",N('Employee Master'!$AF87))</f>
        <v/>
      </c>
      <c r="AT87" s="35">
        <f>IF('Employee Master'!$B87="","",N('Employee Master'!$AD87))</f>
        <v/>
      </c>
      <c r="AU87" s="35">
        <f>IF('Employee Master'!$B87="","",N('Employee Master'!$AE87))</f>
        <v/>
      </c>
      <c r="AV87" s="35">
        <f>IF('Employee Master'!$B87="","",MAX(0,$AR87-$AS87-$AT87-$AU87))</f>
        <v/>
      </c>
      <c r="AW87" s="41">
        <f>IF('Employee Master'!$B87="","",IF(N('Employee Master'!$AG87)=0,12,N('Employee Master'!$AG87)))</f>
        <v/>
      </c>
      <c r="AX87" s="38">
        <f>IF('Employee Master'!$B87="","",ROUND($AV87/$AW87,0))</f>
        <v/>
      </c>
    </row>
    <row r="88">
      <c r="A88" s="31">
        <f>IF('Employee Master'!$B88="","",'Employee Master'!$B88)</f>
        <v/>
      </c>
      <c r="B88" s="31">
        <f>IF('Employee Master'!$B88="","",'Employee Master'!$C88)</f>
        <v/>
      </c>
      <c r="C88" s="31">
        <f>IF('Employee Master'!$B88="","",IF('Employee Master'!$I88="","New",'Employee Master'!$I88))</f>
        <v/>
      </c>
      <c r="D88" s="31">
        <f>IF('Employee Master'!$B88="","",IF('Employee Master'!$J88="","Below 60",'Employee Master'!$J88))</f>
        <v/>
      </c>
      <c r="E88" s="32">
        <f>IF('Employee Master'!$B88="","",'Salary Structure'!$N88)</f>
        <v/>
      </c>
      <c r="F88" s="32">
        <f>IF('Employee Master'!$B88="","",'Salary Structure'!$U88)</f>
        <v/>
      </c>
      <c r="G88" s="32">
        <f>IF('Employee Master'!$B88="","",$E88+$F88)</f>
        <v/>
      </c>
      <c r="H88" s="32">
        <f>IF('Employee Master'!$B88="","",'Salary Structure'!$D88)</f>
        <v/>
      </c>
      <c r="I88" s="32">
        <f>IF('Employee Master'!$B88="","",'Salary Structure'!$E88)</f>
        <v/>
      </c>
      <c r="J88" s="32">
        <f>IF('Employee Master'!$B88="","",N('Employee Master'!$Q88)*12)</f>
        <v/>
      </c>
      <c r="K88" s="32">
        <f>IF('Employee Master'!$B88="","",IF(AND($C88="Old",$J88&gt;0,$I88&gt;0),MAX(0,MIN($I88,$J88-0.1*$H88,IF('Employee Master'!$P88="Yes",0.5,0.4)*$H88)),0))</f>
        <v/>
      </c>
      <c r="L88" s="32">
        <f>IF('Employee Master'!$B88="","",IF($C88="Old",N('Employee Master'!$V88),0))</f>
        <v/>
      </c>
      <c r="M88" s="32">
        <f>IF('Employee Master'!$B88="","",IF($C88="Old",'Tax Rates'!$C$28,'Tax Rates'!$C$27))</f>
        <v/>
      </c>
      <c r="N88" s="32">
        <f>IF('Employee Master'!$B88="","",IF($C88="Old",'Salary Structure'!$T88,0))</f>
        <v/>
      </c>
      <c r="O88" s="32">
        <f>IF('Employee Master'!$B88="","",$G88-$K88-$L88-$M88-$N88)</f>
        <v/>
      </c>
      <c r="P88" s="32">
        <f>IF('Employee Master'!$B88="","",N('Employee Master'!$AC88))</f>
        <v/>
      </c>
      <c r="Q88" s="32">
        <f>IF('Employee Master'!$B88="","",N('Employee Master'!$W88))</f>
        <v/>
      </c>
      <c r="R88" s="32">
        <f>IF('Employee Master'!$B88="","",IF($C88="Old",MIN(N('Employee Master'!$X88),'Tax Rates'!$C$36),0))</f>
        <v/>
      </c>
      <c r="S88" s="32">
        <f>IF('Employee Master'!$B88="","",MAX(0,$O88+$P88+$Q88-$R88))</f>
        <v/>
      </c>
      <c r="T88" s="32">
        <f>IF('Employee Master'!$B88="","",IF($C88="Old",MIN(N('Employee Master'!$Y88),'Tax Rates'!$C$34),0))</f>
        <v/>
      </c>
      <c r="U88" s="32">
        <f>IF('Employee Master'!$B88="","",IF($C88="Old",MIN(N('Employee Master'!$Z88),'Tax Rates'!$C$35),0))</f>
        <v/>
      </c>
      <c r="V88" s="32">
        <f>IF('Employee Master'!$B88="","",IF($C88="Old",N('Employee Master'!$AA88),0))</f>
        <v/>
      </c>
      <c r="W88" s="32">
        <f>IF('Employee Master'!$B88="","",IF($C88="Old",N('Employee Master'!$AB88),0))</f>
        <v/>
      </c>
      <c r="X88" s="32">
        <f>IF('Employee Master'!$B88="","",MIN('Salary Structure'!$H88,$H88*IF($C88="Old",'Tax Rates'!$C$38,'Tax Rates'!$C$37)))</f>
        <v/>
      </c>
      <c r="Y88" s="32">
        <f>IF('Employee Master'!$B88="","",$T88+$U88+$V88+$W88+$X88)</f>
        <v/>
      </c>
      <c r="Z88" s="38">
        <f>IF('Employee Master'!$B88="","",ROUND(MAX(0,$S88-$Y88)/10,0)*10)</f>
        <v/>
      </c>
      <c r="AA88" s="32">
        <f>IF('Employee Master'!$B88="","",ROUND(IF($C88="Old",MAX(0,$Z88-IFERROR(INDEX('Tax Rates'!$C$16:$C$18,MATCH($D88,'Tax Rates'!$B$16:$B$18,0)),'Tax Rates'!$C$16))*'Tax Rates'!$C$22+MAX(0,$Z88-'Tax Rates'!$C$20)*('Tax Rates'!$C$23-'Tax Rates'!$C$22)+MAX(0,$Z88-'Tax Rates'!$C$21)*('Tax Rates'!$C$24-'Tax Rates'!$C$23),SUMPRODUCT(('Tax Rates'!$B$6:$B$12&lt;$Z88)*($Z88-'Tax Rates'!$B$6:$B$12)*'Tax Rates'!$E$6:$E$12)),2))</f>
        <v/>
      </c>
      <c r="AB88" s="32">
        <f>IF('Employee Master'!$B88="","",IF($C88="Old",IF($Z88&lt;='Tax Rates'!$C$31,MIN($AA88,'Tax Rates'!$C$32),0),IF($Z88&lt;='Tax Rates'!$C$29,MIN($AA88,'Tax Rates'!$C$30),MAX(0,$AA88-MAX(0,$Z88-'Tax Rates'!$C$29)))))</f>
        <v/>
      </c>
      <c r="AC88" s="32">
        <f>IF('Employee Master'!$B88="","",$AA88-$AB88)</f>
        <v/>
      </c>
      <c r="AD88" s="32">
        <f>IF('Employee Master'!$B88="","",IFERROR(LOOKUP($Z88-1,'Tax Rates'!$B$43:$B$47,'Tax Rates'!$B$43:$B$47),0))</f>
        <v/>
      </c>
      <c r="AE88" s="32">
        <f>IF('Employee Master'!$B88="","",IF($C88="Old",MAX(0,$AD88-IFERROR(INDEX('Tax Rates'!$C$16:$C$18,MATCH($D88,'Tax Rates'!$B$16:$B$18,0)),'Tax Rates'!$C$16))*'Tax Rates'!$C$22+MAX(0,$AD88-'Tax Rates'!$C$20)*('Tax Rates'!$C$23-'Tax Rates'!$C$22)+MAX(0,$AD88-'Tax Rates'!$C$21)*('Tax Rates'!$C$24-'Tax Rates'!$C$23),SUMPRODUCT(('Tax Rates'!$B$6:$B$12&lt;$AD88)*($AD88-'Tax Rates'!$B$6:$B$12)*'Tax Rates'!$E$6:$E$12)))</f>
        <v/>
      </c>
      <c r="AF88" s="32">
        <f>IF('Employee Master'!$B88="","",IF($C88="Old",IF($AD88&lt;='Tax Rates'!$C$31,MIN($AE88,'Tax Rates'!$C$32),0),IF($AD88&lt;='Tax Rates'!$C$29,MIN($AE88,'Tax Rates'!$C$30),MAX(0,$AE88-MAX(0,$AD88-'Tax Rates'!$C$29)))))</f>
        <v/>
      </c>
      <c r="AG88" s="32">
        <f>IF('Employee Master'!$B88="","",$AE88-$AF88)</f>
        <v/>
      </c>
      <c r="AH88" s="16">
        <f>IF('Employee Master'!$B88="","",IFERROR(LOOKUP($AD88-1,'Tax Rates'!$B$43:$B$47,IF($C88="Old",'Tax Rates'!$D$43:$D$47,'Tax Rates'!$C$43:$C$47)),0))</f>
        <v/>
      </c>
      <c r="AI88" s="32">
        <f>IF('Employee Master'!$B88="","",$AG88*(1+$AH88))</f>
        <v/>
      </c>
      <c r="AJ88" s="16">
        <f>IF('Employee Master'!$B88="","",IFERROR(LOOKUP($Z88-1,'Tax Rates'!$B$43:$B$47,IF($C88="Old",'Tax Rates'!$D$43:$D$47,'Tax Rates'!$C$43:$C$47)),0))</f>
        <v/>
      </c>
      <c r="AK88" s="32">
        <f>IF('Employee Master'!$B88="","",$AC88*$AJ88)</f>
        <v/>
      </c>
      <c r="AL88" s="32">
        <f>IF('Employee Master'!$B88="","",IF($AJ88=0,0,MAX(0,($AC88+$AK88)-($AI88+($Z88-$AD88)))))</f>
        <v/>
      </c>
      <c r="AM88" s="32">
        <f>IF('Employee Master'!$B88="","",$AC88+$AK88-$AL88)</f>
        <v/>
      </c>
      <c r="AN88" s="32">
        <f>IF('Employee Master'!$B88="","",$AM88*'Tax Rates'!$C$33)</f>
        <v/>
      </c>
      <c r="AO88" s="32">
        <f>IF('Employee Master'!$B88="","",ROUND($AM88+$AN88,0))</f>
        <v/>
      </c>
      <c r="AP88" s="31">
        <f>IF('Employee Master'!$B88="","",IF(LEN(TRIM('Employee Master'!$D88))&lt;&gt;10,"No",IF(ISNUMBER(VALUE(MID(TRIM('Employee Master'!$D88),6,4))),"Yes","No")))</f>
        <v/>
      </c>
      <c r="AQ88" s="32">
        <f>IF('Employee Master'!$B88="","",IF($AP88="Yes",0,ROUND($Z88*0.2,0)))</f>
        <v/>
      </c>
      <c r="AR88" s="38">
        <f>IF('Employee Master'!$B88="","",MAX($AO88,$AQ88))</f>
        <v/>
      </c>
      <c r="AS88" s="32">
        <f>IF('Employee Master'!$B88="","",N('Employee Master'!$AF88))</f>
        <v/>
      </c>
      <c r="AT88" s="32">
        <f>IF('Employee Master'!$B88="","",N('Employee Master'!$AD88))</f>
        <v/>
      </c>
      <c r="AU88" s="32">
        <f>IF('Employee Master'!$B88="","",N('Employee Master'!$AE88))</f>
        <v/>
      </c>
      <c r="AV88" s="32">
        <f>IF('Employee Master'!$B88="","",MAX(0,$AR88-$AS88-$AT88-$AU88))</f>
        <v/>
      </c>
      <c r="AW88" s="39">
        <f>IF('Employee Master'!$B88="","",IF(N('Employee Master'!$AG88)=0,12,N('Employee Master'!$AG88)))</f>
        <v/>
      </c>
      <c r="AX88" s="38">
        <f>IF('Employee Master'!$B88="","",ROUND($AV88/$AW88,0))</f>
        <v/>
      </c>
    </row>
    <row r="89">
      <c r="A89" s="34">
        <f>IF('Employee Master'!$B89="","",'Employee Master'!$B89)</f>
        <v/>
      </c>
      <c r="B89" s="34">
        <f>IF('Employee Master'!$B89="","",'Employee Master'!$C89)</f>
        <v/>
      </c>
      <c r="C89" s="34">
        <f>IF('Employee Master'!$B89="","",IF('Employee Master'!$I89="","New",'Employee Master'!$I89))</f>
        <v/>
      </c>
      <c r="D89" s="34">
        <f>IF('Employee Master'!$B89="","",IF('Employee Master'!$J89="","Below 60",'Employee Master'!$J89))</f>
        <v/>
      </c>
      <c r="E89" s="35">
        <f>IF('Employee Master'!$B89="","",'Salary Structure'!$N89)</f>
        <v/>
      </c>
      <c r="F89" s="35">
        <f>IF('Employee Master'!$B89="","",'Salary Structure'!$U89)</f>
        <v/>
      </c>
      <c r="G89" s="35">
        <f>IF('Employee Master'!$B89="","",$E89+$F89)</f>
        <v/>
      </c>
      <c r="H89" s="35">
        <f>IF('Employee Master'!$B89="","",'Salary Structure'!$D89)</f>
        <v/>
      </c>
      <c r="I89" s="35">
        <f>IF('Employee Master'!$B89="","",'Salary Structure'!$E89)</f>
        <v/>
      </c>
      <c r="J89" s="35">
        <f>IF('Employee Master'!$B89="","",N('Employee Master'!$Q89)*12)</f>
        <v/>
      </c>
      <c r="K89" s="35">
        <f>IF('Employee Master'!$B89="","",IF(AND($C89="Old",$J89&gt;0,$I89&gt;0),MAX(0,MIN($I89,$J89-0.1*$H89,IF('Employee Master'!$P89="Yes",0.5,0.4)*$H89)),0))</f>
        <v/>
      </c>
      <c r="L89" s="35">
        <f>IF('Employee Master'!$B89="","",IF($C89="Old",N('Employee Master'!$V89),0))</f>
        <v/>
      </c>
      <c r="M89" s="35">
        <f>IF('Employee Master'!$B89="","",IF($C89="Old",'Tax Rates'!$C$28,'Tax Rates'!$C$27))</f>
        <v/>
      </c>
      <c r="N89" s="35">
        <f>IF('Employee Master'!$B89="","",IF($C89="Old",'Salary Structure'!$T89,0))</f>
        <v/>
      </c>
      <c r="O89" s="35">
        <f>IF('Employee Master'!$B89="","",$G89-$K89-$L89-$M89-$N89)</f>
        <v/>
      </c>
      <c r="P89" s="35">
        <f>IF('Employee Master'!$B89="","",N('Employee Master'!$AC89))</f>
        <v/>
      </c>
      <c r="Q89" s="35">
        <f>IF('Employee Master'!$B89="","",N('Employee Master'!$W89))</f>
        <v/>
      </c>
      <c r="R89" s="35">
        <f>IF('Employee Master'!$B89="","",IF($C89="Old",MIN(N('Employee Master'!$X89),'Tax Rates'!$C$36),0))</f>
        <v/>
      </c>
      <c r="S89" s="35">
        <f>IF('Employee Master'!$B89="","",MAX(0,$O89+$P89+$Q89-$R89))</f>
        <v/>
      </c>
      <c r="T89" s="35">
        <f>IF('Employee Master'!$B89="","",IF($C89="Old",MIN(N('Employee Master'!$Y89),'Tax Rates'!$C$34),0))</f>
        <v/>
      </c>
      <c r="U89" s="35">
        <f>IF('Employee Master'!$B89="","",IF($C89="Old",MIN(N('Employee Master'!$Z89),'Tax Rates'!$C$35),0))</f>
        <v/>
      </c>
      <c r="V89" s="35">
        <f>IF('Employee Master'!$B89="","",IF($C89="Old",N('Employee Master'!$AA89),0))</f>
        <v/>
      </c>
      <c r="W89" s="35">
        <f>IF('Employee Master'!$B89="","",IF($C89="Old",N('Employee Master'!$AB89),0))</f>
        <v/>
      </c>
      <c r="X89" s="35">
        <f>IF('Employee Master'!$B89="","",MIN('Salary Structure'!$H89,$H89*IF($C89="Old",'Tax Rates'!$C$38,'Tax Rates'!$C$37)))</f>
        <v/>
      </c>
      <c r="Y89" s="35">
        <f>IF('Employee Master'!$B89="","",$T89+$U89+$V89+$W89+$X89)</f>
        <v/>
      </c>
      <c r="Z89" s="38">
        <f>IF('Employee Master'!$B89="","",ROUND(MAX(0,$S89-$Y89)/10,0)*10)</f>
        <v/>
      </c>
      <c r="AA89" s="35">
        <f>IF('Employee Master'!$B89="","",ROUND(IF($C89="Old",MAX(0,$Z89-IFERROR(INDEX('Tax Rates'!$C$16:$C$18,MATCH($D89,'Tax Rates'!$B$16:$B$18,0)),'Tax Rates'!$C$16))*'Tax Rates'!$C$22+MAX(0,$Z89-'Tax Rates'!$C$20)*('Tax Rates'!$C$23-'Tax Rates'!$C$22)+MAX(0,$Z89-'Tax Rates'!$C$21)*('Tax Rates'!$C$24-'Tax Rates'!$C$23),SUMPRODUCT(('Tax Rates'!$B$6:$B$12&lt;$Z89)*($Z89-'Tax Rates'!$B$6:$B$12)*'Tax Rates'!$E$6:$E$12)),2))</f>
        <v/>
      </c>
      <c r="AB89" s="35">
        <f>IF('Employee Master'!$B89="","",IF($C89="Old",IF($Z89&lt;='Tax Rates'!$C$31,MIN($AA89,'Tax Rates'!$C$32),0),IF($Z89&lt;='Tax Rates'!$C$29,MIN($AA89,'Tax Rates'!$C$30),MAX(0,$AA89-MAX(0,$Z89-'Tax Rates'!$C$29)))))</f>
        <v/>
      </c>
      <c r="AC89" s="35">
        <f>IF('Employee Master'!$B89="","",$AA89-$AB89)</f>
        <v/>
      </c>
      <c r="AD89" s="35">
        <f>IF('Employee Master'!$B89="","",IFERROR(LOOKUP($Z89-1,'Tax Rates'!$B$43:$B$47,'Tax Rates'!$B$43:$B$47),0))</f>
        <v/>
      </c>
      <c r="AE89" s="35">
        <f>IF('Employee Master'!$B89="","",IF($C89="Old",MAX(0,$AD89-IFERROR(INDEX('Tax Rates'!$C$16:$C$18,MATCH($D89,'Tax Rates'!$B$16:$B$18,0)),'Tax Rates'!$C$16))*'Tax Rates'!$C$22+MAX(0,$AD89-'Tax Rates'!$C$20)*('Tax Rates'!$C$23-'Tax Rates'!$C$22)+MAX(0,$AD89-'Tax Rates'!$C$21)*('Tax Rates'!$C$24-'Tax Rates'!$C$23),SUMPRODUCT(('Tax Rates'!$B$6:$B$12&lt;$AD89)*($AD89-'Tax Rates'!$B$6:$B$12)*'Tax Rates'!$E$6:$E$12)))</f>
        <v/>
      </c>
      <c r="AF89" s="35">
        <f>IF('Employee Master'!$B89="","",IF($C89="Old",IF($AD89&lt;='Tax Rates'!$C$31,MIN($AE89,'Tax Rates'!$C$32),0),IF($AD89&lt;='Tax Rates'!$C$29,MIN($AE89,'Tax Rates'!$C$30),MAX(0,$AE89-MAX(0,$AD89-'Tax Rates'!$C$29)))))</f>
        <v/>
      </c>
      <c r="AG89" s="35">
        <f>IF('Employee Master'!$B89="","",$AE89-$AF89)</f>
        <v/>
      </c>
      <c r="AH89" s="40">
        <f>IF('Employee Master'!$B89="","",IFERROR(LOOKUP($AD89-1,'Tax Rates'!$B$43:$B$47,IF($C89="Old",'Tax Rates'!$D$43:$D$47,'Tax Rates'!$C$43:$C$47)),0))</f>
        <v/>
      </c>
      <c r="AI89" s="35">
        <f>IF('Employee Master'!$B89="","",$AG89*(1+$AH89))</f>
        <v/>
      </c>
      <c r="AJ89" s="40">
        <f>IF('Employee Master'!$B89="","",IFERROR(LOOKUP($Z89-1,'Tax Rates'!$B$43:$B$47,IF($C89="Old",'Tax Rates'!$D$43:$D$47,'Tax Rates'!$C$43:$C$47)),0))</f>
        <v/>
      </c>
      <c r="AK89" s="35">
        <f>IF('Employee Master'!$B89="","",$AC89*$AJ89)</f>
        <v/>
      </c>
      <c r="AL89" s="35">
        <f>IF('Employee Master'!$B89="","",IF($AJ89=0,0,MAX(0,($AC89+$AK89)-($AI89+($Z89-$AD89)))))</f>
        <v/>
      </c>
      <c r="AM89" s="35">
        <f>IF('Employee Master'!$B89="","",$AC89+$AK89-$AL89)</f>
        <v/>
      </c>
      <c r="AN89" s="35">
        <f>IF('Employee Master'!$B89="","",$AM89*'Tax Rates'!$C$33)</f>
        <v/>
      </c>
      <c r="AO89" s="35">
        <f>IF('Employee Master'!$B89="","",ROUND($AM89+$AN89,0))</f>
        <v/>
      </c>
      <c r="AP89" s="34">
        <f>IF('Employee Master'!$B89="","",IF(LEN(TRIM('Employee Master'!$D89))&lt;&gt;10,"No",IF(ISNUMBER(VALUE(MID(TRIM('Employee Master'!$D89),6,4))),"Yes","No")))</f>
        <v/>
      </c>
      <c r="AQ89" s="35">
        <f>IF('Employee Master'!$B89="","",IF($AP89="Yes",0,ROUND($Z89*0.2,0)))</f>
        <v/>
      </c>
      <c r="AR89" s="38">
        <f>IF('Employee Master'!$B89="","",MAX($AO89,$AQ89))</f>
        <v/>
      </c>
      <c r="AS89" s="35">
        <f>IF('Employee Master'!$B89="","",N('Employee Master'!$AF89))</f>
        <v/>
      </c>
      <c r="AT89" s="35">
        <f>IF('Employee Master'!$B89="","",N('Employee Master'!$AD89))</f>
        <v/>
      </c>
      <c r="AU89" s="35">
        <f>IF('Employee Master'!$B89="","",N('Employee Master'!$AE89))</f>
        <v/>
      </c>
      <c r="AV89" s="35">
        <f>IF('Employee Master'!$B89="","",MAX(0,$AR89-$AS89-$AT89-$AU89))</f>
        <v/>
      </c>
      <c r="AW89" s="41">
        <f>IF('Employee Master'!$B89="","",IF(N('Employee Master'!$AG89)=0,12,N('Employee Master'!$AG89)))</f>
        <v/>
      </c>
      <c r="AX89" s="38">
        <f>IF('Employee Master'!$B89="","",ROUND($AV89/$AW89,0))</f>
        <v/>
      </c>
    </row>
    <row r="90">
      <c r="A90" s="31">
        <f>IF('Employee Master'!$B90="","",'Employee Master'!$B90)</f>
        <v/>
      </c>
      <c r="B90" s="31">
        <f>IF('Employee Master'!$B90="","",'Employee Master'!$C90)</f>
        <v/>
      </c>
      <c r="C90" s="31">
        <f>IF('Employee Master'!$B90="","",IF('Employee Master'!$I90="","New",'Employee Master'!$I90))</f>
        <v/>
      </c>
      <c r="D90" s="31">
        <f>IF('Employee Master'!$B90="","",IF('Employee Master'!$J90="","Below 60",'Employee Master'!$J90))</f>
        <v/>
      </c>
      <c r="E90" s="32">
        <f>IF('Employee Master'!$B90="","",'Salary Structure'!$N90)</f>
        <v/>
      </c>
      <c r="F90" s="32">
        <f>IF('Employee Master'!$B90="","",'Salary Structure'!$U90)</f>
        <v/>
      </c>
      <c r="G90" s="32">
        <f>IF('Employee Master'!$B90="","",$E90+$F90)</f>
        <v/>
      </c>
      <c r="H90" s="32">
        <f>IF('Employee Master'!$B90="","",'Salary Structure'!$D90)</f>
        <v/>
      </c>
      <c r="I90" s="32">
        <f>IF('Employee Master'!$B90="","",'Salary Structure'!$E90)</f>
        <v/>
      </c>
      <c r="J90" s="32">
        <f>IF('Employee Master'!$B90="","",N('Employee Master'!$Q90)*12)</f>
        <v/>
      </c>
      <c r="K90" s="32">
        <f>IF('Employee Master'!$B90="","",IF(AND($C90="Old",$J90&gt;0,$I90&gt;0),MAX(0,MIN($I90,$J90-0.1*$H90,IF('Employee Master'!$P90="Yes",0.5,0.4)*$H90)),0))</f>
        <v/>
      </c>
      <c r="L90" s="32">
        <f>IF('Employee Master'!$B90="","",IF($C90="Old",N('Employee Master'!$V90),0))</f>
        <v/>
      </c>
      <c r="M90" s="32">
        <f>IF('Employee Master'!$B90="","",IF($C90="Old",'Tax Rates'!$C$28,'Tax Rates'!$C$27))</f>
        <v/>
      </c>
      <c r="N90" s="32">
        <f>IF('Employee Master'!$B90="","",IF($C90="Old",'Salary Structure'!$T90,0))</f>
        <v/>
      </c>
      <c r="O90" s="32">
        <f>IF('Employee Master'!$B90="","",$G90-$K90-$L90-$M90-$N90)</f>
        <v/>
      </c>
      <c r="P90" s="32">
        <f>IF('Employee Master'!$B90="","",N('Employee Master'!$AC90))</f>
        <v/>
      </c>
      <c r="Q90" s="32">
        <f>IF('Employee Master'!$B90="","",N('Employee Master'!$W90))</f>
        <v/>
      </c>
      <c r="R90" s="32">
        <f>IF('Employee Master'!$B90="","",IF($C90="Old",MIN(N('Employee Master'!$X90),'Tax Rates'!$C$36),0))</f>
        <v/>
      </c>
      <c r="S90" s="32">
        <f>IF('Employee Master'!$B90="","",MAX(0,$O90+$P90+$Q90-$R90))</f>
        <v/>
      </c>
      <c r="T90" s="32">
        <f>IF('Employee Master'!$B90="","",IF($C90="Old",MIN(N('Employee Master'!$Y90),'Tax Rates'!$C$34),0))</f>
        <v/>
      </c>
      <c r="U90" s="32">
        <f>IF('Employee Master'!$B90="","",IF($C90="Old",MIN(N('Employee Master'!$Z90),'Tax Rates'!$C$35),0))</f>
        <v/>
      </c>
      <c r="V90" s="32">
        <f>IF('Employee Master'!$B90="","",IF($C90="Old",N('Employee Master'!$AA90),0))</f>
        <v/>
      </c>
      <c r="W90" s="32">
        <f>IF('Employee Master'!$B90="","",IF($C90="Old",N('Employee Master'!$AB90),0))</f>
        <v/>
      </c>
      <c r="X90" s="32">
        <f>IF('Employee Master'!$B90="","",MIN('Salary Structure'!$H90,$H90*IF($C90="Old",'Tax Rates'!$C$38,'Tax Rates'!$C$37)))</f>
        <v/>
      </c>
      <c r="Y90" s="32">
        <f>IF('Employee Master'!$B90="","",$T90+$U90+$V90+$W90+$X90)</f>
        <v/>
      </c>
      <c r="Z90" s="38">
        <f>IF('Employee Master'!$B90="","",ROUND(MAX(0,$S90-$Y90)/10,0)*10)</f>
        <v/>
      </c>
      <c r="AA90" s="32">
        <f>IF('Employee Master'!$B90="","",ROUND(IF($C90="Old",MAX(0,$Z90-IFERROR(INDEX('Tax Rates'!$C$16:$C$18,MATCH($D90,'Tax Rates'!$B$16:$B$18,0)),'Tax Rates'!$C$16))*'Tax Rates'!$C$22+MAX(0,$Z90-'Tax Rates'!$C$20)*('Tax Rates'!$C$23-'Tax Rates'!$C$22)+MAX(0,$Z90-'Tax Rates'!$C$21)*('Tax Rates'!$C$24-'Tax Rates'!$C$23),SUMPRODUCT(('Tax Rates'!$B$6:$B$12&lt;$Z90)*($Z90-'Tax Rates'!$B$6:$B$12)*'Tax Rates'!$E$6:$E$12)),2))</f>
        <v/>
      </c>
      <c r="AB90" s="32">
        <f>IF('Employee Master'!$B90="","",IF($C90="Old",IF($Z90&lt;='Tax Rates'!$C$31,MIN($AA90,'Tax Rates'!$C$32),0),IF($Z90&lt;='Tax Rates'!$C$29,MIN($AA90,'Tax Rates'!$C$30),MAX(0,$AA90-MAX(0,$Z90-'Tax Rates'!$C$29)))))</f>
        <v/>
      </c>
      <c r="AC90" s="32">
        <f>IF('Employee Master'!$B90="","",$AA90-$AB90)</f>
        <v/>
      </c>
      <c r="AD90" s="32">
        <f>IF('Employee Master'!$B90="","",IFERROR(LOOKUP($Z90-1,'Tax Rates'!$B$43:$B$47,'Tax Rates'!$B$43:$B$47),0))</f>
        <v/>
      </c>
      <c r="AE90" s="32">
        <f>IF('Employee Master'!$B90="","",IF($C90="Old",MAX(0,$AD90-IFERROR(INDEX('Tax Rates'!$C$16:$C$18,MATCH($D90,'Tax Rates'!$B$16:$B$18,0)),'Tax Rates'!$C$16))*'Tax Rates'!$C$22+MAX(0,$AD90-'Tax Rates'!$C$20)*('Tax Rates'!$C$23-'Tax Rates'!$C$22)+MAX(0,$AD90-'Tax Rates'!$C$21)*('Tax Rates'!$C$24-'Tax Rates'!$C$23),SUMPRODUCT(('Tax Rates'!$B$6:$B$12&lt;$AD90)*($AD90-'Tax Rates'!$B$6:$B$12)*'Tax Rates'!$E$6:$E$12)))</f>
        <v/>
      </c>
      <c r="AF90" s="32">
        <f>IF('Employee Master'!$B90="","",IF($C90="Old",IF($AD90&lt;='Tax Rates'!$C$31,MIN($AE90,'Tax Rates'!$C$32),0),IF($AD90&lt;='Tax Rates'!$C$29,MIN($AE90,'Tax Rates'!$C$30),MAX(0,$AE90-MAX(0,$AD90-'Tax Rates'!$C$29)))))</f>
        <v/>
      </c>
      <c r="AG90" s="32">
        <f>IF('Employee Master'!$B90="","",$AE90-$AF90)</f>
        <v/>
      </c>
      <c r="AH90" s="16">
        <f>IF('Employee Master'!$B90="","",IFERROR(LOOKUP($AD90-1,'Tax Rates'!$B$43:$B$47,IF($C90="Old",'Tax Rates'!$D$43:$D$47,'Tax Rates'!$C$43:$C$47)),0))</f>
        <v/>
      </c>
      <c r="AI90" s="32">
        <f>IF('Employee Master'!$B90="","",$AG90*(1+$AH90))</f>
        <v/>
      </c>
      <c r="AJ90" s="16">
        <f>IF('Employee Master'!$B90="","",IFERROR(LOOKUP($Z90-1,'Tax Rates'!$B$43:$B$47,IF($C90="Old",'Tax Rates'!$D$43:$D$47,'Tax Rates'!$C$43:$C$47)),0))</f>
        <v/>
      </c>
      <c r="AK90" s="32">
        <f>IF('Employee Master'!$B90="","",$AC90*$AJ90)</f>
        <v/>
      </c>
      <c r="AL90" s="32">
        <f>IF('Employee Master'!$B90="","",IF($AJ90=0,0,MAX(0,($AC90+$AK90)-($AI90+($Z90-$AD90)))))</f>
        <v/>
      </c>
      <c r="AM90" s="32">
        <f>IF('Employee Master'!$B90="","",$AC90+$AK90-$AL90)</f>
        <v/>
      </c>
      <c r="AN90" s="32">
        <f>IF('Employee Master'!$B90="","",$AM90*'Tax Rates'!$C$33)</f>
        <v/>
      </c>
      <c r="AO90" s="32">
        <f>IF('Employee Master'!$B90="","",ROUND($AM90+$AN90,0))</f>
        <v/>
      </c>
      <c r="AP90" s="31">
        <f>IF('Employee Master'!$B90="","",IF(LEN(TRIM('Employee Master'!$D90))&lt;&gt;10,"No",IF(ISNUMBER(VALUE(MID(TRIM('Employee Master'!$D90),6,4))),"Yes","No")))</f>
        <v/>
      </c>
      <c r="AQ90" s="32">
        <f>IF('Employee Master'!$B90="","",IF($AP90="Yes",0,ROUND($Z90*0.2,0)))</f>
        <v/>
      </c>
      <c r="AR90" s="38">
        <f>IF('Employee Master'!$B90="","",MAX($AO90,$AQ90))</f>
        <v/>
      </c>
      <c r="AS90" s="32">
        <f>IF('Employee Master'!$B90="","",N('Employee Master'!$AF90))</f>
        <v/>
      </c>
      <c r="AT90" s="32">
        <f>IF('Employee Master'!$B90="","",N('Employee Master'!$AD90))</f>
        <v/>
      </c>
      <c r="AU90" s="32">
        <f>IF('Employee Master'!$B90="","",N('Employee Master'!$AE90))</f>
        <v/>
      </c>
      <c r="AV90" s="32">
        <f>IF('Employee Master'!$B90="","",MAX(0,$AR90-$AS90-$AT90-$AU90))</f>
        <v/>
      </c>
      <c r="AW90" s="39">
        <f>IF('Employee Master'!$B90="","",IF(N('Employee Master'!$AG90)=0,12,N('Employee Master'!$AG90)))</f>
        <v/>
      </c>
      <c r="AX90" s="38">
        <f>IF('Employee Master'!$B90="","",ROUND($AV90/$AW90,0))</f>
        <v/>
      </c>
    </row>
    <row r="91">
      <c r="A91" s="34">
        <f>IF('Employee Master'!$B91="","",'Employee Master'!$B91)</f>
        <v/>
      </c>
      <c r="B91" s="34">
        <f>IF('Employee Master'!$B91="","",'Employee Master'!$C91)</f>
        <v/>
      </c>
      <c r="C91" s="34">
        <f>IF('Employee Master'!$B91="","",IF('Employee Master'!$I91="","New",'Employee Master'!$I91))</f>
        <v/>
      </c>
      <c r="D91" s="34">
        <f>IF('Employee Master'!$B91="","",IF('Employee Master'!$J91="","Below 60",'Employee Master'!$J91))</f>
        <v/>
      </c>
      <c r="E91" s="35">
        <f>IF('Employee Master'!$B91="","",'Salary Structure'!$N91)</f>
        <v/>
      </c>
      <c r="F91" s="35">
        <f>IF('Employee Master'!$B91="","",'Salary Structure'!$U91)</f>
        <v/>
      </c>
      <c r="G91" s="35">
        <f>IF('Employee Master'!$B91="","",$E91+$F91)</f>
        <v/>
      </c>
      <c r="H91" s="35">
        <f>IF('Employee Master'!$B91="","",'Salary Structure'!$D91)</f>
        <v/>
      </c>
      <c r="I91" s="35">
        <f>IF('Employee Master'!$B91="","",'Salary Structure'!$E91)</f>
        <v/>
      </c>
      <c r="J91" s="35">
        <f>IF('Employee Master'!$B91="","",N('Employee Master'!$Q91)*12)</f>
        <v/>
      </c>
      <c r="K91" s="35">
        <f>IF('Employee Master'!$B91="","",IF(AND($C91="Old",$J91&gt;0,$I91&gt;0),MAX(0,MIN($I91,$J91-0.1*$H91,IF('Employee Master'!$P91="Yes",0.5,0.4)*$H91)),0))</f>
        <v/>
      </c>
      <c r="L91" s="35">
        <f>IF('Employee Master'!$B91="","",IF($C91="Old",N('Employee Master'!$V91),0))</f>
        <v/>
      </c>
      <c r="M91" s="35">
        <f>IF('Employee Master'!$B91="","",IF($C91="Old",'Tax Rates'!$C$28,'Tax Rates'!$C$27))</f>
        <v/>
      </c>
      <c r="N91" s="35">
        <f>IF('Employee Master'!$B91="","",IF($C91="Old",'Salary Structure'!$T91,0))</f>
        <v/>
      </c>
      <c r="O91" s="35">
        <f>IF('Employee Master'!$B91="","",$G91-$K91-$L91-$M91-$N91)</f>
        <v/>
      </c>
      <c r="P91" s="35">
        <f>IF('Employee Master'!$B91="","",N('Employee Master'!$AC91))</f>
        <v/>
      </c>
      <c r="Q91" s="35">
        <f>IF('Employee Master'!$B91="","",N('Employee Master'!$W91))</f>
        <v/>
      </c>
      <c r="R91" s="35">
        <f>IF('Employee Master'!$B91="","",IF($C91="Old",MIN(N('Employee Master'!$X91),'Tax Rates'!$C$36),0))</f>
        <v/>
      </c>
      <c r="S91" s="35">
        <f>IF('Employee Master'!$B91="","",MAX(0,$O91+$P91+$Q91-$R91))</f>
        <v/>
      </c>
      <c r="T91" s="35">
        <f>IF('Employee Master'!$B91="","",IF($C91="Old",MIN(N('Employee Master'!$Y91),'Tax Rates'!$C$34),0))</f>
        <v/>
      </c>
      <c r="U91" s="35">
        <f>IF('Employee Master'!$B91="","",IF($C91="Old",MIN(N('Employee Master'!$Z91),'Tax Rates'!$C$35),0))</f>
        <v/>
      </c>
      <c r="V91" s="35">
        <f>IF('Employee Master'!$B91="","",IF($C91="Old",N('Employee Master'!$AA91),0))</f>
        <v/>
      </c>
      <c r="W91" s="35">
        <f>IF('Employee Master'!$B91="","",IF($C91="Old",N('Employee Master'!$AB91),0))</f>
        <v/>
      </c>
      <c r="X91" s="35">
        <f>IF('Employee Master'!$B91="","",MIN('Salary Structure'!$H91,$H91*IF($C91="Old",'Tax Rates'!$C$38,'Tax Rates'!$C$37)))</f>
        <v/>
      </c>
      <c r="Y91" s="35">
        <f>IF('Employee Master'!$B91="","",$T91+$U91+$V91+$W91+$X91)</f>
        <v/>
      </c>
      <c r="Z91" s="38">
        <f>IF('Employee Master'!$B91="","",ROUND(MAX(0,$S91-$Y91)/10,0)*10)</f>
        <v/>
      </c>
      <c r="AA91" s="35">
        <f>IF('Employee Master'!$B91="","",ROUND(IF($C91="Old",MAX(0,$Z91-IFERROR(INDEX('Tax Rates'!$C$16:$C$18,MATCH($D91,'Tax Rates'!$B$16:$B$18,0)),'Tax Rates'!$C$16))*'Tax Rates'!$C$22+MAX(0,$Z91-'Tax Rates'!$C$20)*('Tax Rates'!$C$23-'Tax Rates'!$C$22)+MAX(0,$Z91-'Tax Rates'!$C$21)*('Tax Rates'!$C$24-'Tax Rates'!$C$23),SUMPRODUCT(('Tax Rates'!$B$6:$B$12&lt;$Z91)*($Z91-'Tax Rates'!$B$6:$B$12)*'Tax Rates'!$E$6:$E$12)),2))</f>
        <v/>
      </c>
      <c r="AB91" s="35">
        <f>IF('Employee Master'!$B91="","",IF($C91="Old",IF($Z91&lt;='Tax Rates'!$C$31,MIN($AA91,'Tax Rates'!$C$32),0),IF($Z91&lt;='Tax Rates'!$C$29,MIN($AA91,'Tax Rates'!$C$30),MAX(0,$AA91-MAX(0,$Z91-'Tax Rates'!$C$29)))))</f>
        <v/>
      </c>
      <c r="AC91" s="35">
        <f>IF('Employee Master'!$B91="","",$AA91-$AB91)</f>
        <v/>
      </c>
      <c r="AD91" s="35">
        <f>IF('Employee Master'!$B91="","",IFERROR(LOOKUP($Z91-1,'Tax Rates'!$B$43:$B$47,'Tax Rates'!$B$43:$B$47),0))</f>
        <v/>
      </c>
      <c r="AE91" s="35">
        <f>IF('Employee Master'!$B91="","",IF($C91="Old",MAX(0,$AD91-IFERROR(INDEX('Tax Rates'!$C$16:$C$18,MATCH($D91,'Tax Rates'!$B$16:$B$18,0)),'Tax Rates'!$C$16))*'Tax Rates'!$C$22+MAX(0,$AD91-'Tax Rates'!$C$20)*('Tax Rates'!$C$23-'Tax Rates'!$C$22)+MAX(0,$AD91-'Tax Rates'!$C$21)*('Tax Rates'!$C$24-'Tax Rates'!$C$23),SUMPRODUCT(('Tax Rates'!$B$6:$B$12&lt;$AD91)*($AD91-'Tax Rates'!$B$6:$B$12)*'Tax Rates'!$E$6:$E$12)))</f>
        <v/>
      </c>
      <c r="AF91" s="35">
        <f>IF('Employee Master'!$B91="","",IF($C91="Old",IF($AD91&lt;='Tax Rates'!$C$31,MIN($AE91,'Tax Rates'!$C$32),0),IF($AD91&lt;='Tax Rates'!$C$29,MIN($AE91,'Tax Rates'!$C$30),MAX(0,$AE91-MAX(0,$AD91-'Tax Rates'!$C$29)))))</f>
        <v/>
      </c>
      <c r="AG91" s="35">
        <f>IF('Employee Master'!$B91="","",$AE91-$AF91)</f>
        <v/>
      </c>
      <c r="AH91" s="40">
        <f>IF('Employee Master'!$B91="","",IFERROR(LOOKUP($AD91-1,'Tax Rates'!$B$43:$B$47,IF($C91="Old",'Tax Rates'!$D$43:$D$47,'Tax Rates'!$C$43:$C$47)),0))</f>
        <v/>
      </c>
      <c r="AI91" s="35">
        <f>IF('Employee Master'!$B91="","",$AG91*(1+$AH91))</f>
        <v/>
      </c>
      <c r="AJ91" s="40">
        <f>IF('Employee Master'!$B91="","",IFERROR(LOOKUP($Z91-1,'Tax Rates'!$B$43:$B$47,IF($C91="Old",'Tax Rates'!$D$43:$D$47,'Tax Rates'!$C$43:$C$47)),0))</f>
        <v/>
      </c>
      <c r="AK91" s="35">
        <f>IF('Employee Master'!$B91="","",$AC91*$AJ91)</f>
        <v/>
      </c>
      <c r="AL91" s="35">
        <f>IF('Employee Master'!$B91="","",IF($AJ91=0,0,MAX(0,($AC91+$AK91)-($AI91+($Z91-$AD91)))))</f>
        <v/>
      </c>
      <c r="AM91" s="35">
        <f>IF('Employee Master'!$B91="","",$AC91+$AK91-$AL91)</f>
        <v/>
      </c>
      <c r="AN91" s="35">
        <f>IF('Employee Master'!$B91="","",$AM91*'Tax Rates'!$C$33)</f>
        <v/>
      </c>
      <c r="AO91" s="35">
        <f>IF('Employee Master'!$B91="","",ROUND($AM91+$AN91,0))</f>
        <v/>
      </c>
      <c r="AP91" s="34">
        <f>IF('Employee Master'!$B91="","",IF(LEN(TRIM('Employee Master'!$D91))&lt;&gt;10,"No",IF(ISNUMBER(VALUE(MID(TRIM('Employee Master'!$D91),6,4))),"Yes","No")))</f>
        <v/>
      </c>
      <c r="AQ91" s="35">
        <f>IF('Employee Master'!$B91="","",IF($AP91="Yes",0,ROUND($Z91*0.2,0)))</f>
        <v/>
      </c>
      <c r="AR91" s="38">
        <f>IF('Employee Master'!$B91="","",MAX($AO91,$AQ91))</f>
        <v/>
      </c>
      <c r="AS91" s="35">
        <f>IF('Employee Master'!$B91="","",N('Employee Master'!$AF91))</f>
        <v/>
      </c>
      <c r="AT91" s="35">
        <f>IF('Employee Master'!$B91="","",N('Employee Master'!$AD91))</f>
        <v/>
      </c>
      <c r="AU91" s="35">
        <f>IF('Employee Master'!$B91="","",N('Employee Master'!$AE91))</f>
        <v/>
      </c>
      <c r="AV91" s="35">
        <f>IF('Employee Master'!$B91="","",MAX(0,$AR91-$AS91-$AT91-$AU91))</f>
        <v/>
      </c>
      <c r="AW91" s="41">
        <f>IF('Employee Master'!$B91="","",IF(N('Employee Master'!$AG91)=0,12,N('Employee Master'!$AG91)))</f>
        <v/>
      </c>
      <c r="AX91" s="38">
        <f>IF('Employee Master'!$B91="","",ROUND($AV91/$AW91,0))</f>
        <v/>
      </c>
    </row>
    <row r="92">
      <c r="A92" s="31">
        <f>IF('Employee Master'!$B92="","",'Employee Master'!$B92)</f>
        <v/>
      </c>
      <c r="B92" s="31">
        <f>IF('Employee Master'!$B92="","",'Employee Master'!$C92)</f>
        <v/>
      </c>
      <c r="C92" s="31">
        <f>IF('Employee Master'!$B92="","",IF('Employee Master'!$I92="","New",'Employee Master'!$I92))</f>
        <v/>
      </c>
      <c r="D92" s="31">
        <f>IF('Employee Master'!$B92="","",IF('Employee Master'!$J92="","Below 60",'Employee Master'!$J92))</f>
        <v/>
      </c>
      <c r="E92" s="32">
        <f>IF('Employee Master'!$B92="","",'Salary Structure'!$N92)</f>
        <v/>
      </c>
      <c r="F92" s="32">
        <f>IF('Employee Master'!$B92="","",'Salary Structure'!$U92)</f>
        <v/>
      </c>
      <c r="G92" s="32">
        <f>IF('Employee Master'!$B92="","",$E92+$F92)</f>
        <v/>
      </c>
      <c r="H92" s="32">
        <f>IF('Employee Master'!$B92="","",'Salary Structure'!$D92)</f>
        <v/>
      </c>
      <c r="I92" s="32">
        <f>IF('Employee Master'!$B92="","",'Salary Structure'!$E92)</f>
        <v/>
      </c>
      <c r="J92" s="32">
        <f>IF('Employee Master'!$B92="","",N('Employee Master'!$Q92)*12)</f>
        <v/>
      </c>
      <c r="K92" s="32">
        <f>IF('Employee Master'!$B92="","",IF(AND($C92="Old",$J92&gt;0,$I92&gt;0),MAX(0,MIN($I92,$J92-0.1*$H92,IF('Employee Master'!$P92="Yes",0.5,0.4)*$H92)),0))</f>
        <v/>
      </c>
      <c r="L92" s="32">
        <f>IF('Employee Master'!$B92="","",IF($C92="Old",N('Employee Master'!$V92),0))</f>
        <v/>
      </c>
      <c r="M92" s="32">
        <f>IF('Employee Master'!$B92="","",IF($C92="Old",'Tax Rates'!$C$28,'Tax Rates'!$C$27))</f>
        <v/>
      </c>
      <c r="N92" s="32">
        <f>IF('Employee Master'!$B92="","",IF($C92="Old",'Salary Structure'!$T92,0))</f>
        <v/>
      </c>
      <c r="O92" s="32">
        <f>IF('Employee Master'!$B92="","",$G92-$K92-$L92-$M92-$N92)</f>
        <v/>
      </c>
      <c r="P92" s="32">
        <f>IF('Employee Master'!$B92="","",N('Employee Master'!$AC92))</f>
        <v/>
      </c>
      <c r="Q92" s="32">
        <f>IF('Employee Master'!$B92="","",N('Employee Master'!$W92))</f>
        <v/>
      </c>
      <c r="R92" s="32">
        <f>IF('Employee Master'!$B92="","",IF($C92="Old",MIN(N('Employee Master'!$X92),'Tax Rates'!$C$36),0))</f>
        <v/>
      </c>
      <c r="S92" s="32">
        <f>IF('Employee Master'!$B92="","",MAX(0,$O92+$P92+$Q92-$R92))</f>
        <v/>
      </c>
      <c r="T92" s="32">
        <f>IF('Employee Master'!$B92="","",IF($C92="Old",MIN(N('Employee Master'!$Y92),'Tax Rates'!$C$34),0))</f>
        <v/>
      </c>
      <c r="U92" s="32">
        <f>IF('Employee Master'!$B92="","",IF($C92="Old",MIN(N('Employee Master'!$Z92),'Tax Rates'!$C$35),0))</f>
        <v/>
      </c>
      <c r="V92" s="32">
        <f>IF('Employee Master'!$B92="","",IF($C92="Old",N('Employee Master'!$AA92),0))</f>
        <v/>
      </c>
      <c r="W92" s="32">
        <f>IF('Employee Master'!$B92="","",IF($C92="Old",N('Employee Master'!$AB92),0))</f>
        <v/>
      </c>
      <c r="X92" s="32">
        <f>IF('Employee Master'!$B92="","",MIN('Salary Structure'!$H92,$H92*IF($C92="Old",'Tax Rates'!$C$38,'Tax Rates'!$C$37)))</f>
        <v/>
      </c>
      <c r="Y92" s="32">
        <f>IF('Employee Master'!$B92="","",$T92+$U92+$V92+$W92+$X92)</f>
        <v/>
      </c>
      <c r="Z92" s="38">
        <f>IF('Employee Master'!$B92="","",ROUND(MAX(0,$S92-$Y92)/10,0)*10)</f>
        <v/>
      </c>
      <c r="AA92" s="32">
        <f>IF('Employee Master'!$B92="","",ROUND(IF($C92="Old",MAX(0,$Z92-IFERROR(INDEX('Tax Rates'!$C$16:$C$18,MATCH($D92,'Tax Rates'!$B$16:$B$18,0)),'Tax Rates'!$C$16))*'Tax Rates'!$C$22+MAX(0,$Z92-'Tax Rates'!$C$20)*('Tax Rates'!$C$23-'Tax Rates'!$C$22)+MAX(0,$Z92-'Tax Rates'!$C$21)*('Tax Rates'!$C$24-'Tax Rates'!$C$23),SUMPRODUCT(('Tax Rates'!$B$6:$B$12&lt;$Z92)*($Z92-'Tax Rates'!$B$6:$B$12)*'Tax Rates'!$E$6:$E$12)),2))</f>
        <v/>
      </c>
      <c r="AB92" s="32">
        <f>IF('Employee Master'!$B92="","",IF($C92="Old",IF($Z92&lt;='Tax Rates'!$C$31,MIN($AA92,'Tax Rates'!$C$32),0),IF($Z92&lt;='Tax Rates'!$C$29,MIN($AA92,'Tax Rates'!$C$30),MAX(0,$AA92-MAX(0,$Z92-'Tax Rates'!$C$29)))))</f>
        <v/>
      </c>
      <c r="AC92" s="32">
        <f>IF('Employee Master'!$B92="","",$AA92-$AB92)</f>
        <v/>
      </c>
      <c r="AD92" s="32">
        <f>IF('Employee Master'!$B92="","",IFERROR(LOOKUP($Z92-1,'Tax Rates'!$B$43:$B$47,'Tax Rates'!$B$43:$B$47),0))</f>
        <v/>
      </c>
      <c r="AE92" s="32">
        <f>IF('Employee Master'!$B92="","",IF($C92="Old",MAX(0,$AD92-IFERROR(INDEX('Tax Rates'!$C$16:$C$18,MATCH($D92,'Tax Rates'!$B$16:$B$18,0)),'Tax Rates'!$C$16))*'Tax Rates'!$C$22+MAX(0,$AD92-'Tax Rates'!$C$20)*('Tax Rates'!$C$23-'Tax Rates'!$C$22)+MAX(0,$AD92-'Tax Rates'!$C$21)*('Tax Rates'!$C$24-'Tax Rates'!$C$23),SUMPRODUCT(('Tax Rates'!$B$6:$B$12&lt;$AD92)*($AD92-'Tax Rates'!$B$6:$B$12)*'Tax Rates'!$E$6:$E$12)))</f>
        <v/>
      </c>
      <c r="AF92" s="32">
        <f>IF('Employee Master'!$B92="","",IF($C92="Old",IF($AD92&lt;='Tax Rates'!$C$31,MIN($AE92,'Tax Rates'!$C$32),0),IF($AD92&lt;='Tax Rates'!$C$29,MIN($AE92,'Tax Rates'!$C$30),MAX(0,$AE92-MAX(0,$AD92-'Tax Rates'!$C$29)))))</f>
        <v/>
      </c>
      <c r="AG92" s="32">
        <f>IF('Employee Master'!$B92="","",$AE92-$AF92)</f>
        <v/>
      </c>
      <c r="AH92" s="16">
        <f>IF('Employee Master'!$B92="","",IFERROR(LOOKUP($AD92-1,'Tax Rates'!$B$43:$B$47,IF($C92="Old",'Tax Rates'!$D$43:$D$47,'Tax Rates'!$C$43:$C$47)),0))</f>
        <v/>
      </c>
      <c r="AI92" s="32">
        <f>IF('Employee Master'!$B92="","",$AG92*(1+$AH92))</f>
        <v/>
      </c>
      <c r="AJ92" s="16">
        <f>IF('Employee Master'!$B92="","",IFERROR(LOOKUP($Z92-1,'Tax Rates'!$B$43:$B$47,IF($C92="Old",'Tax Rates'!$D$43:$D$47,'Tax Rates'!$C$43:$C$47)),0))</f>
        <v/>
      </c>
      <c r="AK92" s="32">
        <f>IF('Employee Master'!$B92="","",$AC92*$AJ92)</f>
        <v/>
      </c>
      <c r="AL92" s="32">
        <f>IF('Employee Master'!$B92="","",IF($AJ92=0,0,MAX(0,($AC92+$AK92)-($AI92+($Z92-$AD92)))))</f>
        <v/>
      </c>
      <c r="AM92" s="32">
        <f>IF('Employee Master'!$B92="","",$AC92+$AK92-$AL92)</f>
        <v/>
      </c>
      <c r="AN92" s="32">
        <f>IF('Employee Master'!$B92="","",$AM92*'Tax Rates'!$C$33)</f>
        <v/>
      </c>
      <c r="AO92" s="32">
        <f>IF('Employee Master'!$B92="","",ROUND($AM92+$AN92,0))</f>
        <v/>
      </c>
      <c r="AP92" s="31">
        <f>IF('Employee Master'!$B92="","",IF(LEN(TRIM('Employee Master'!$D92))&lt;&gt;10,"No",IF(ISNUMBER(VALUE(MID(TRIM('Employee Master'!$D92),6,4))),"Yes","No")))</f>
        <v/>
      </c>
      <c r="AQ92" s="32">
        <f>IF('Employee Master'!$B92="","",IF($AP92="Yes",0,ROUND($Z92*0.2,0)))</f>
        <v/>
      </c>
      <c r="AR92" s="38">
        <f>IF('Employee Master'!$B92="","",MAX($AO92,$AQ92))</f>
        <v/>
      </c>
      <c r="AS92" s="32">
        <f>IF('Employee Master'!$B92="","",N('Employee Master'!$AF92))</f>
        <v/>
      </c>
      <c r="AT92" s="32">
        <f>IF('Employee Master'!$B92="","",N('Employee Master'!$AD92))</f>
        <v/>
      </c>
      <c r="AU92" s="32">
        <f>IF('Employee Master'!$B92="","",N('Employee Master'!$AE92))</f>
        <v/>
      </c>
      <c r="AV92" s="32">
        <f>IF('Employee Master'!$B92="","",MAX(0,$AR92-$AS92-$AT92-$AU92))</f>
        <v/>
      </c>
      <c r="AW92" s="39">
        <f>IF('Employee Master'!$B92="","",IF(N('Employee Master'!$AG92)=0,12,N('Employee Master'!$AG92)))</f>
        <v/>
      </c>
      <c r="AX92" s="38">
        <f>IF('Employee Master'!$B92="","",ROUND($AV92/$AW92,0))</f>
        <v/>
      </c>
    </row>
    <row r="93">
      <c r="A93" s="34">
        <f>IF('Employee Master'!$B93="","",'Employee Master'!$B93)</f>
        <v/>
      </c>
      <c r="B93" s="34">
        <f>IF('Employee Master'!$B93="","",'Employee Master'!$C93)</f>
        <v/>
      </c>
      <c r="C93" s="34">
        <f>IF('Employee Master'!$B93="","",IF('Employee Master'!$I93="","New",'Employee Master'!$I93))</f>
        <v/>
      </c>
      <c r="D93" s="34">
        <f>IF('Employee Master'!$B93="","",IF('Employee Master'!$J93="","Below 60",'Employee Master'!$J93))</f>
        <v/>
      </c>
      <c r="E93" s="35">
        <f>IF('Employee Master'!$B93="","",'Salary Structure'!$N93)</f>
        <v/>
      </c>
      <c r="F93" s="35">
        <f>IF('Employee Master'!$B93="","",'Salary Structure'!$U93)</f>
        <v/>
      </c>
      <c r="G93" s="35">
        <f>IF('Employee Master'!$B93="","",$E93+$F93)</f>
        <v/>
      </c>
      <c r="H93" s="35">
        <f>IF('Employee Master'!$B93="","",'Salary Structure'!$D93)</f>
        <v/>
      </c>
      <c r="I93" s="35">
        <f>IF('Employee Master'!$B93="","",'Salary Structure'!$E93)</f>
        <v/>
      </c>
      <c r="J93" s="35">
        <f>IF('Employee Master'!$B93="","",N('Employee Master'!$Q93)*12)</f>
        <v/>
      </c>
      <c r="K93" s="35">
        <f>IF('Employee Master'!$B93="","",IF(AND($C93="Old",$J93&gt;0,$I93&gt;0),MAX(0,MIN($I93,$J93-0.1*$H93,IF('Employee Master'!$P93="Yes",0.5,0.4)*$H93)),0))</f>
        <v/>
      </c>
      <c r="L93" s="35">
        <f>IF('Employee Master'!$B93="","",IF($C93="Old",N('Employee Master'!$V93),0))</f>
        <v/>
      </c>
      <c r="M93" s="35">
        <f>IF('Employee Master'!$B93="","",IF($C93="Old",'Tax Rates'!$C$28,'Tax Rates'!$C$27))</f>
        <v/>
      </c>
      <c r="N93" s="35">
        <f>IF('Employee Master'!$B93="","",IF($C93="Old",'Salary Structure'!$T93,0))</f>
        <v/>
      </c>
      <c r="O93" s="35">
        <f>IF('Employee Master'!$B93="","",$G93-$K93-$L93-$M93-$N93)</f>
        <v/>
      </c>
      <c r="P93" s="35">
        <f>IF('Employee Master'!$B93="","",N('Employee Master'!$AC93))</f>
        <v/>
      </c>
      <c r="Q93" s="35">
        <f>IF('Employee Master'!$B93="","",N('Employee Master'!$W93))</f>
        <v/>
      </c>
      <c r="R93" s="35">
        <f>IF('Employee Master'!$B93="","",IF($C93="Old",MIN(N('Employee Master'!$X93),'Tax Rates'!$C$36),0))</f>
        <v/>
      </c>
      <c r="S93" s="35">
        <f>IF('Employee Master'!$B93="","",MAX(0,$O93+$P93+$Q93-$R93))</f>
        <v/>
      </c>
      <c r="T93" s="35">
        <f>IF('Employee Master'!$B93="","",IF($C93="Old",MIN(N('Employee Master'!$Y93),'Tax Rates'!$C$34),0))</f>
        <v/>
      </c>
      <c r="U93" s="35">
        <f>IF('Employee Master'!$B93="","",IF($C93="Old",MIN(N('Employee Master'!$Z93),'Tax Rates'!$C$35),0))</f>
        <v/>
      </c>
      <c r="V93" s="35">
        <f>IF('Employee Master'!$B93="","",IF($C93="Old",N('Employee Master'!$AA93),0))</f>
        <v/>
      </c>
      <c r="W93" s="35">
        <f>IF('Employee Master'!$B93="","",IF($C93="Old",N('Employee Master'!$AB93),0))</f>
        <v/>
      </c>
      <c r="X93" s="35">
        <f>IF('Employee Master'!$B93="","",MIN('Salary Structure'!$H93,$H93*IF($C93="Old",'Tax Rates'!$C$38,'Tax Rates'!$C$37)))</f>
        <v/>
      </c>
      <c r="Y93" s="35">
        <f>IF('Employee Master'!$B93="","",$T93+$U93+$V93+$W93+$X93)</f>
        <v/>
      </c>
      <c r="Z93" s="38">
        <f>IF('Employee Master'!$B93="","",ROUND(MAX(0,$S93-$Y93)/10,0)*10)</f>
        <v/>
      </c>
      <c r="AA93" s="35">
        <f>IF('Employee Master'!$B93="","",ROUND(IF($C93="Old",MAX(0,$Z93-IFERROR(INDEX('Tax Rates'!$C$16:$C$18,MATCH($D93,'Tax Rates'!$B$16:$B$18,0)),'Tax Rates'!$C$16))*'Tax Rates'!$C$22+MAX(0,$Z93-'Tax Rates'!$C$20)*('Tax Rates'!$C$23-'Tax Rates'!$C$22)+MAX(0,$Z93-'Tax Rates'!$C$21)*('Tax Rates'!$C$24-'Tax Rates'!$C$23),SUMPRODUCT(('Tax Rates'!$B$6:$B$12&lt;$Z93)*($Z93-'Tax Rates'!$B$6:$B$12)*'Tax Rates'!$E$6:$E$12)),2))</f>
        <v/>
      </c>
      <c r="AB93" s="35">
        <f>IF('Employee Master'!$B93="","",IF($C93="Old",IF($Z93&lt;='Tax Rates'!$C$31,MIN($AA93,'Tax Rates'!$C$32),0),IF($Z93&lt;='Tax Rates'!$C$29,MIN($AA93,'Tax Rates'!$C$30),MAX(0,$AA93-MAX(0,$Z93-'Tax Rates'!$C$29)))))</f>
        <v/>
      </c>
      <c r="AC93" s="35">
        <f>IF('Employee Master'!$B93="","",$AA93-$AB93)</f>
        <v/>
      </c>
      <c r="AD93" s="35">
        <f>IF('Employee Master'!$B93="","",IFERROR(LOOKUP($Z93-1,'Tax Rates'!$B$43:$B$47,'Tax Rates'!$B$43:$B$47),0))</f>
        <v/>
      </c>
      <c r="AE93" s="35">
        <f>IF('Employee Master'!$B93="","",IF($C93="Old",MAX(0,$AD93-IFERROR(INDEX('Tax Rates'!$C$16:$C$18,MATCH($D93,'Tax Rates'!$B$16:$B$18,0)),'Tax Rates'!$C$16))*'Tax Rates'!$C$22+MAX(0,$AD93-'Tax Rates'!$C$20)*('Tax Rates'!$C$23-'Tax Rates'!$C$22)+MAX(0,$AD93-'Tax Rates'!$C$21)*('Tax Rates'!$C$24-'Tax Rates'!$C$23),SUMPRODUCT(('Tax Rates'!$B$6:$B$12&lt;$AD93)*($AD93-'Tax Rates'!$B$6:$B$12)*'Tax Rates'!$E$6:$E$12)))</f>
        <v/>
      </c>
      <c r="AF93" s="35">
        <f>IF('Employee Master'!$B93="","",IF($C93="Old",IF($AD93&lt;='Tax Rates'!$C$31,MIN($AE93,'Tax Rates'!$C$32),0),IF($AD93&lt;='Tax Rates'!$C$29,MIN($AE93,'Tax Rates'!$C$30),MAX(0,$AE93-MAX(0,$AD93-'Tax Rates'!$C$29)))))</f>
        <v/>
      </c>
      <c r="AG93" s="35">
        <f>IF('Employee Master'!$B93="","",$AE93-$AF93)</f>
        <v/>
      </c>
      <c r="AH93" s="40">
        <f>IF('Employee Master'!$B93="","",IFERROR(LOOKUP($AD93-1,'Tax Rates'!$B$43:$B$47,IF($C93="Old",'Tax Rates'!$D$43:$D$47,'Tax Rates'!$C$43:$C$47)),0))</f>
        <v/>
      </c>
      <c r="AI93" s="35">
        <f>IF('Employee Master'!$B93="","",$AG93*(1+$AH93))</f>
        <v/>
      </c>
      <c r="AJ93" s="40">
        <f>IF('Employee Master'!$B93="","",IFERROR(LOOKUP($Z93-1,'Tax Rates'!$B$43:$B$47,IF($C93="Old",'Tax Rates'!$D$43:$D$47,'Tax Rates'!$C$43:$C$47)),0))</f>
        <v/>
      </c>
      <c r="AK93" s="35">
        <f>IF('Employee Master'!$B93="","",$AC93*$AJ93)</f>
        <v/>
      </c>
      <c r="AL93" s="35">
        <f>IF('Employee Master'!$B93="","",IF($AJ93=0,0,MAX(0,($AC93+$AK93)-($AI93+($Z93-$AD93)))))</f>
        <v/>
      </c>
      <c r="AM93" s="35">
        <f>IF('Employee Master'!$B93="","",$AC93+$AK93-$AL93)</f>
        <v/>
      </c>
      <c r="AN93" s="35">
        <f>IF('Employee Master'!$B93="","",$AM93*'Tax Rates'!$C$33)</f>
        <v/>
      </c>
      <c r="AO93" s="35">
        <f>IF('Employee Master'!$B93="","",ROUND($AM93+$AN93,0))</f>
        <v/>
      </c>
      <c r="AP93" s="34">
        <f>IF('Employee Master'!$B93="","",IF(LEN(TRIM('Employee Master'!$D93))&lt;&gt;10,"No",IF(ISNUMBER(VALUE(MID(TRIM('Employee Master'!$D93),6,4))),"Yes","No")))</f>
        <v/>
      </c>
      <c r="AQ93" s="35">
        <f>IF('Employee Master'!$B93="","",IF($AP93="Yes",0,ROUND($Z93*0.2,0)))</f>
        <v/>
      </c>
      <c r="AR93" s="38">
        <f>IF('Employee Master'!$B93="","",MAX($AO93,$AQ93))</f>
        <v/>
      </c>
      <c r="AS93" s="35">
        <f>IF('Employee Master'!$B93="","",N('Employee Master'!$AF93))</f>
        <v/>
      </c>
      <c r="AT93" s="35">
        <f>IF('Employee Master'!$B93="","",N('Employee Master'!$AD93))</f>
        <v/>
      </c>
      <c r="AU93" s="35">
        <f>IF('Employee Master'!$B93="","",N('Employee Master'!$AE93))</f>
        <v/>
      </c>
      <c r="AV93" s="35">
        <f>IF('Employee Master'!$B93="","",MAX(0,$AR93-$AS93-$AT93-$AU93))</f>
        <v/>
      </c>
      <c r="AW93" s="41">
        <f>IF('Employee Master'!$B93="","",IF(N('Employee Master'!$AG93)=0,12,N('Employee Master'!$AG93)))</f>
        <v/>
      </c>
      <c r="AX93" s="38">
        <f>IF('Employee Master'!$B93="","",ROUND($AV93/$AW93,0))</f>
        <v/>
      </c>
    </row>
    <row r="94">
      <c r="A94" s="31">
        <f>IF('Employee Master'!$B94="","",'Employee Master'!$B94)</f>
        <v/>
      </c>
      <c r="B94" s="31">
        <f>IF('Employee Master'!$B94="","",'Employee Master'!$C94)</f>
        <v/>
      </c>
      <c r="C94" s="31">
        <f>IF('Employee Master'!$B94="","",IF('Employee Master'!$I94="","New",'Employee Master'!$I94))</f>
        <v/>
      </c>
      <c r="D94" s="31">
        <f>IF('Employee Master'!$B94="","",IF('Employee Master'!$J94="","Below 60",'Employee Master'!$J94))</f>
        <v/>
      </c>
      <c r="E94" s="32">
        <f>IF('Employee Master'!$B94="","",'Salary Structure'!$N94)</f>
        <v/>
      </c>
      <c r="F94" s="32">
        <f>IF('Employee Master'!$B94="","",'Salary Structure'!$U94)</f>
        <v/>
      </c>
      <c r="G94" s="32">
        <f>IF('Employee Master'!$B94="","",$E94+$F94)</f>
        <v/>
      </c>
      <c r="H94" s="32">
        <f>IF('Employee Master'!$B94="","",'Salary Structure'!$D94)</f>
        <v/>
      </c>
      <c r="I94" s="32">
        <f>IF('Employee Master'!$B94="","",'Salary Structure'!$E94)</f>
        <v/>
      </c>
      <c r="J94" s="32">
        <f>IF('Employee Master'!$B94="","",N('Employee Master'!$Q94)*12)</f>
        <v/>
      </c>
      <c r="K94" s="32">
        <f>IF('Employee Master'!$B94="","",IF(AND($C94="Old",$J94&gt;0,$I94&gt;0),MAX(0,MIN($I94,$J94-0.1*$H94,IF('Employee Master'!$P94="Yes",0.5,0.4)*$H94)),0))</f>
        <v/>
      </c>
      <c r="L94" s="32">
        <f>IF('Employee Master'!$B94="","",IF($C94="Old",N('Employee Master'!$V94),0))</f>
        <v/>
      </c>
      <c r="M94" s="32">
        <f>IF('Employee Master'!$B94="","",IF($C94="Old",'Tax Rates'!$C$28,'Tax Rates'!$C$27))</f>
        <v/>
      </c>
      <c r="N94" s="32">
        <f>IF('Employee Master'!$B94="","",IF($C94="Old",'Salary Structure'!$T94,0))</f>
        <v/>
      </c>
      <c r="O94" s="32">
        <f>IF('Employee Master'!$B94="","",$G94-$K94-$L94-$M94-$N94)</f>
        <v/>
      </c>
      <c r="P94" s="32">
        <f>IF('Employee Master'!$B94="","",N('Employee Master'!$AC94))</f>
        <v/>
      </c>
      <c r="Q94" s="32">
        <f>IF('Employee Master'!$B94="","",N('Employee Master'!$W94))</f>
        <v/>
      </c>
      <c r="R94" s="32">
        <f>IF('Employee Master'!$B94="","",IF($C94="Old",MIN(N('Employee Master'!$X94),'Tax Rates'!$C$36),0))</f>
        <v/>
      </c>
      <c r="S94" s="32">
        <f>IF('Employee Master'!$B94="","",MAX(0,$O94+$P94+$Q94-$R94))</f>
        <v/>
      </c>
      <c r="T94" s="32">
        <f>IF('Employee Master'!$B94="","",IF($C94="Old",MIN(N('Employee Master'!$Y94),'Tax Rates'!$C$34),0))</f>
        <v/>
      </c>
      <c r="U94" s="32">
        <f>IF('Employee Master'!$B94="","",IF($C94="Old",MIN(N('Employee Master'!$Z94),'Tax Rates'!$C$35),0))</f>
        <v/>
      </c>
      <c r="V94" s="32">
        <f>IF('Employee Master'!$B94="","",IF($C94="Old",N('Employee Master'!$AA94),0))</f>
        <v/>
      </c>
      <c r="W94" s="32">
        <f>IF('Employee Master'!$B94="","",IF($C94="Old",N('Employee Master'!$AB94),0))</f>
        <v/>
      </c>
      <c r="X94" s="32">
        <f>IF('Employee Master'!$B94="","",MIN('Salary Structure'!$H94,$H94*IF($C94="Old",'Tax Rates'!$C$38,'Tax Rates'!$C$37)))</f>
        <v/>
      </c>
      <c r="Y94" s="32">
        <f>IF('Employee Master'!$B94="","",$T94+$U94+$V94+$W94+$X94)</f>
        <v/>
      </c>
      <c r="Z94" s="38">
        <f>IF('Employee Master'!$B94="","",ROUND(MAX(0,$S94-$Y94)/10,0)*10)</f>
        <v/>
      </c>
      <c r="AA94" s="32">
        <f>IF('Employee Master'!$B94="","",ROUND(IF($C94="Old",MAX(0,$Z94-IFERROR(INDEX('Tax Rates'!$C$16:$C$18,MATCH($D94,'Tax Rates'!$B$16:$B$18,0)),'Tax Rates'!$C$16))*'Tax Rates'!$C$22+MAX(0,$Z94-'Tax Rates'!$C$20)*('Tax Rates'!$C$23-'Tax Rates'!$C$22)+MAX(0,$Z94-'Tax Rates'!$C$21)*('Tax Rates'!$C$24-'Tax Rates'!$C$23),SUMPRODUCT(('Tax Rates'!$B$6:$B$12&lt;$Z94)*($Z94-'Tax Rates'!$B$6:$B$12)*'Tax Rates'!$E$6:$E$12)),2))</f>
        <v/>
      </c>
      <c r="AB94" s="32">
        <f>IF('Employee Master'!$B94="","",IF($C94="Old",IF($Z94&lt;='Tax Rates'!$C$31,MIN($AA94,'Tax Rates'!$C$32),0),IF($Z94&lt;='Tax Rates'!$C$29,MIN($AA94,'Tax Rates'!$C$30),MAX(0,$AA94-MAX(0,$Z94-'Tax Rates'!$C$29)))))</f>
        <v/>
      </c>
      <c r="AC94" s="32">
        <f>IF('Employee Master'!$B94="","",$AA94-$AB94)</f>
        <v/>
      </c>
      <c r="AD94" s="32">
        <f>IF('Employee Master'!$B94="","",IFERROR(LOOKUP($Z94-1,'Tax Rates'!$B$43:$B$47,'Tax Rates'!$B$43:$B$47),0))</f>
        <v/>
      </c>
      <c r="AE94" s="32">
        <f>IF('Employee Master'!$B94="","",IF($C94="Old",MAX(0,$AD94-IFERROR(INDEX('Tax Rates'!$C$16:$C$18,MATCH($D94,'Tax Rates'!$B$16:$B$18,0)),'Tax Rates'!$C$16))*'Tax Rates'!$C$22+MAX(0,$AD94-'Tax Rates'!$C$20)*('Tax Rates'!$C$23-'Tax Rates'!$C$22)+MAX(0,$AD94-'Tax Rates'!$C$21)*('Tax Rates'!$C$24-'Tax Rates'!$C$23),SUMPRODUCT(('Tax Rates'!$B$6:$B$12&lt;$AD94)*($AD94-'Tax Rates'!$B$6:$B$12)*'Tax Rates'!$E$6:$E$12)))</f>
        <v/>
      </c>
      <c r="AF94" s="32">
        <f>IF('Employee Master'!$B94="","",IF($C94="Old",IF($AD94&lt;='Tax Rates'!$C$31,MIN($AE94,'Tax Rates'!$C$32),0),IF($AD94&lt;='Tax Rates'!$C$29,MIN($AE94,'Tax Rates'!$C$30),MAX(0,$AE94-MAX(0,$AD94-'Tax Rates'!$C$29)))))</f>
        <v/>
      </c>
      <c r="AG94" s="32">
        <f>IF('Employee Master'!$B94="","",$AE94-$AF94)</f>
        <v/>
      </c>
      <c r="AH94" s="16">
        <f>IF('Employee Master'!$B94="","",IFERROR(LOOKUP($AD94-1,'Tax Rates'!$B$43:$B$47,IF($C94="Old",'Tax Rates'!$D$43:$D$47,'Tax Rates'!$C$43:$C$47)),0))</f>
        <v/>
      </c>
      <c r="AI94" s="32">
        <f>IF('Employee Master'!$B94="","",$AG94*(1+$AH94))</f>
        <v/>
      </c>
      <c r="AJ94" s="16">
        <f>IF('Employee Master'!$B94="","",IFERROR(LOOKUP($Z94-1,'Tax Rates'!$B$43:$B$47,IF($C94="Old",'Tax Rates'!$D$43:$D$47,'Tax Rates'!$C$43:$C$47)),0))</f>
        <v/>
      </c>
      <c r="AK94" s="32">
        <f>IF('Employee Master'!$B94="","",$AC94*$AJ94)</f>
        <v/>
      </c>
      <c r="AL94" s="32">
        <f>IF('Employee Master'!$B94="","",IF($AJ94=0,0,MAX(0,($AC94+$AK94)-($AI94+($Z94-$AD94)))))</f>
        <v/>
      </c>
      <c r="AM94" s="32">
        <f>IF('Employee Master'!$B94="","",$AC94+$AK94-$AL94)</f>
        <v/>
      </c>
      <c r="AN94" s="32">
        <f>IF('Employee Master'!$B94="","",$AM94*'Tax Rates'!$C$33)</f>
        <v/>
      </c>
      <c r="AO94" s="32">
        <f>IF('Employee Master'!$B94="","",ROUND($AM94+$AN94,0))</f>
        <v/>
      </c>
      <c r="AP94" s="31">
        <f>IF('Employee Master'!$B94="","",IF(LEN(TRIM('Employee Master'!$D94))&lt;&gt;10,"No",IF(ISNUMBER(VALUE(MID(TRIM('Employee Master'!$D94),6,4))),"Yes","No")))</f>
        <v/>
      </c>
      <c r="AQ94" s="32">
        <f>IF('Employee Master'!$B94="","",IF($AP94="Yes",0,ROUND($Z94*0.2,0)))</f>
        <v/>
      </c>
      <c r="AR94" s="38">
        <f>IF('Employee Master'!$B94="","",MAX($AO94,$AQ94))</f>
        <v/>
      </c>
      <c r="AS94" s="32">
        <f>IF('Employee Master'!$B94="","",N('Employee Master'!$AF94))</f>
        <v/>
      </c>
      <c r="AT94" s="32">
        <f>IF('Employee Master'!$B94="","",N('Employee Master'!$AD94))</f>
        <v/>
      </c>
      <c r="AU94" s="32">
        <f>IF('Employee Master'!$B94="","",N('Employee Master'!$AE94))</f>
        <v/>
      </c>
      <c r="AV94" s="32">
        <f>IF('Employee Master'!$B94="","",MAX(0,$AR94-$AS94-$AT94-$AU94))</f>
        <v/>
      </c>
      <c r="AW94" s="39">
        <f>IF('Employee Master'!$B94="","",IF(N('Employee Master'!$AG94)=0,12,N('Employee Master'!$AG94)))</f>
        <v/>
      </c>
      <c r="AX94" s="38">
        <f>IF('Employee Master'!$B94="","",ROUND($AV94/$AW94,0))</f>
        <v/>
      </c>
    </row>
    <row r="95">
      <c r="A95" s="34">
        <f>IF('Employee Master'!$B95="","",'Employee Master'!$B95)</f>
        <v/>
      </c>
      <c r="B95" s="34">
        <f>IF('Employee Master'!$B95="","",'Employee Master'!$C95)</f>
        <v/>
      </c>
      <c r="C95" s="34">
        <f>IF('Employee Master'!$B95="","",IF('Employee Master'!$I95="","New",'Employee Master'!$I95))</f>
        <v/>
      </c>
      <c r="D95" s="34">
        <f>IF('Employee Master'!$B95="","",IF('Employee Master'!$J95="","Below 60",'Employee Master'!$J95))</f>
        <v/>
      </c>
      <c r="E95" s="35">
        <f>IF('Employee Master'!$B95="","",'Salary Structure'!$N95)</f>
        <v/>
      </c>
      <c r="F95" s="35">
        <f>IF('Employee Master'!$B95="","",'Salary Structure'!$U95)</f>
        <v/>
      </c>
      <c r="G95" s="35">
        <f>IF('Employee Master'!$B95="","",$E95+$F95)</f>
        <v/>
      </c>
      <c r="H95" s="35">
        <f>IF('Employee Master'!$B95="","",'Salary Structure'!$D95)</f>
        <v/>
      </c>
      <c r="I95" s="35">
        <f>IF('Employee Master'!$B95="","",'Salary Structure'!$E95)</f>
        <v/>
      </c>
      <c r="J95" s="35">
        <f>IF('Employee Master'!$B95="","",N('Employee Master'!$Q95)*12)</f>
        <v/>
      </c>
      <c r="K95" s="35">
        <f>IF('Employee Master'!$B95="","",IF(AND($C95="Old",$J95&gt;0,$I95&gt;0),MAX(0,MIN($I95,$J95-0.1*$H95,IF('Employee Master'!$P95="Yes",0.5,0.4)*$H95)),0))</f>
        <v/>
      </c>
      <c r="L95" s="35">
        <f>IF('Employee Master'!$B95="","",IF($C95="Old",N('Employee Master'!$V95),0))</f>
        <v/>
      </c>
      <c r="M95" s="35">
        <f>IF('Employee Master'!$B95="","",IF($C95="Old",'Tax Rates'!$C$28,'Tax Rates'!$C$27))</f>
        <v/>
      </c>
      <c r="N95" s="35">
        <f>IF('Employee Master'!$B95="","",IF($C95="Old",'Salary Structure'!$T95,0))</f>
        <v/>
      </c>
      <c r="O95" s="35">
        <f>IF('Employee Master'!$B95="","",$G95-$K95-$L95-$M95-$N95)</f>
        <v/>
      </c>
      <c r="P95" s="35">
        <f>IF('Employee Master'!$B95="","",N('Employee Master'!$AC95))</f>
        <v/>
      </c>
      <c r="Q95" s="35">
        <f>IF('Employee Master'!$B95="","",N('Employee Master'!$W95))</f>
        <v/>
      </c>
      <c r="R95" s="35">
        <f>IF('Employee Master'!$B95="","",IF($C95="Old",MIN(N('Employee Master'!$X95),'Tax Rates'!$C$36),0))</f>
        <v/>
      </c>
      <c r="S95" s="35">
        <f>IF('Employee Master'!$B95="","",MAX(0,$O95+$P95+$Q95-$R95))</f>
        <v/>
      </c>
      <c r="T95" s="35">
        <f>IF('Employee Master'!$B95="","",IF($C95="Old",MIN(N('Employee Master'!$Y95),'Tax Rates'!$C$34),0))</f>
        <v/>
      </c>
      <c r="U95" s="35">
        <f>IF('Employee Master'!$B95="","",IF($C95="Old",MIN(N('Employee Master'!$Z95),'Tax Rates'!$C$35),0))</f>
        <v/>
      </c>
      <c r="V95" s="35">
        <f>IF('Employee Master'!$B95="","",IF($C95="Old",N('Employee Master'!$AA95),0))</f>
        <v/>
      </c>
      <c r="W95" s="35">
        <f>IF('Employee Master'!$B95="","",IF($C95="Old",N('Employee Master'!$AB95),0))</f>
        <v/>
      </c>
      <c r="X95" s="35">
        <f>IF('Employee Master'!$B95="","",MIN('Salary Structure'!$H95,$H95*IF($C95="Old",'Tax Rates'!$C$38,'Tax Rates'!$C$37)))</f>
        <v/>
      </c>
      <c r="Y95" s="35">
        <f>IF('Employee Master'!$B95="","",$T95+$U95+$V95+$W95+$X95)</f>
        <v/>
      </c>
      <c r="Z95" s="38">
        <f>IF('Employee Master'!$B95="","",ROUND(MAX(0,$S95-$Y95)/10,0)*10)</f>
        <v/>
      </c>
      <c r="AA95" s="35">
        <f>IF('Employee Master'!$B95="","",ROUND(IF($C95="Old",MAX(0,$Z95-IFERROR(INDEX('Tax Rates'!$C$16:$C$18,MATCH($D95,'Tax Rates'!$B$16:$B$18,0)),'Tax Rates'!$C$16))*'Tax Rates'!$C$22+MAX(0,$Z95-'Tax Rates'!$C$20)*('Tax Rates'!$C$23-'Tax Rates'!$C$22)+MAX(0,$Z95-'Tax Rates'!$C$21)*('Tax Rates'!$C$24-'Tax Rates'!$C$23),SUMPRODUCT(('Tax Rates'!$B$6:$B$12&lt;$Z95)*($Z95-'Tax Rates'!$B$6:$B$12)*'Tax Rates'!$E$6:$E$12)),2))</f>
        <v/>
      </c>
      <c r="AB95" s="35">
        <f>IF('Employee Master'!$B95="","",IF($C95="Old",IF($Z95&lt;='Tax Rates'!$C$31,MIN($AA95,'Tax Rates'!$C$32),0),IF($Z95&lt;='Tax Rates'!$C$29,MIN($AA95,'Tax Rates'!$C$30),MAX(0,$AA95-MAX(0,$Z95-'Tax Rates'!$C$29)))))</f>
        <v/>
      </c>
      <c r="AC95" s="35">
        <f>IF('Employee Master'!$B95="","",$AA95-$AB95)</f>
        <v/>
      </c>
      <c r="AD95" s="35">
        <f>IF('Employee Master'!$B95="","",IFERROR(LOOKUP($Z95-1,'Tax Rates'!$B$43:$B$47,'Tax Rates'!$B$43:$B$47),0))</f>
        <v/>
      </c>
      <c r="AE95" s="35">
        <f>IF('Employee Master'!$B95="","",IF($C95="Old",MAX(0,$AD95-IFERROR(INDEX('Tax Rates'!$C$16:$C$18,MATCH($D95,'Tax Rates'!$B$16:$B$18,0)),'Tax Rates'!$C$16))*'Tax Rates'!$C$22+MAX(0,$AD95-'Tax Rates'!$C$20)*('Tax Rates'!$C$23-'Tax Rates'!$C$22)+MAX(0,$AD95-'Tax Rates'!$C$21)*('Tax Rates'!$C$24-'Tax Rates'!$C$23),SUMPRODUCT(('Tax Rates'!$B$6:$B$12&lt;$AD95)*($AD95-'Tax Rates'!$B$6:$B$12)*'Tax Rates'!$E$6:$E$12)))</f>
        <v/>
      </c>
      <c r="AF95" s="35">
        <f>IF('Employee Master'!$B95="","",IF($C95="Old",IF($AD95&lt;='Tax Rates'!$C$31,MIN($AE95,'Tax Rates'!$C$32),0),IF($AD95&lt;='Tax Rates'!$C$29,MIN($AE95,'Tax Rates'!$C$30),MAX(0,$AE95-MAX(0,$AD95-'Tax Rates'!$C$29)))))</f>
        <v/>
      </c>
      <c r="AG95" s="35">
        <f>IF('Employee Master'!$B95="","",$AE95-$AF95)</f>
        <v/>
      </c>
      <c r="AH95" s="40">
        <f>IF('Employee Master'!$B95="","",IFERROR(LOOKUP($AD95-1,'Tax Rates'!$B$43:$B$47,IF($C95="Old",'Tax Rates'!$D$43:$D$47,'Tax Rates'!$C$43:$C$47)),0))</f>
        <v/>
      </c>
      <c r="AI95" s="35">
        <f>IF('Employee Master'!$B95="","",$AG95*(1+$AH95))</f>
        <v/>
      </c>
      <c r="AJ95" s="40">
        <f>IF('Employee Master'!$B95="","",IFERROR(LOOKUP($Z95-1,'Tax Rates'!$B$43:$B$47,IF($C95="Old",'Tax Rates'!$D$43:$D$47,'Tax Rates'!$C$43:$C$47)),0))</f>
        <v/>
      </c>
      <c r="AK95" s="35">
        <f>IF('Employee Master'!$B95="","",$AC95*$AJ95)</f>
        <v/>
      </c>
      <c r="AL95" s="35">
        <f>IF('Employee Master'!$B95="","",IF($AJ95=0,0,MAX(0,($AC95+$AK95)-($AI95+($Z95-$AD95)))))</f>
        <v/>
      </c>
      <c r="AM95" s="35">
        <f>IF('Employee Master'!$B95="","",$AC95+$AK95-$AL95)</f>
        <v/>
      </c>
      <c r="AN95" s="35">
        <f>IF('Employee Master'!$B95="","",$AM95*'Tax Rates'!$C$33)</f>
        <v/>
      </c>
      <c r="AO95" s="35">
        <f>IF('Employee Master'!$B95="","",ROUND($AM95+$AN95,0))</f>
        <v/>
      </c>
      <c r="AP95" s="34">
        <f>IF('Employee Master'!$B95="","",IF(LEN(TRIM('Employee Master'!$D95))&lt;&gt;10,"No",IF(ISNUMBER(VALUE(MID(TRIM('Employee Master'!$D95),6,4))),"Yes","No")))</f>
        <v/>
      </c>
      <c r="AQ95" s="35">
        <f>IF('Employee Master'!$B95="","",IF($AP95="Yes",0,ROUND($Z95*0.2,0)))</f>
        <v/>
      </c>
      <c r="AR95" s="38">
        <f>IF('Employee Master'!$B95="","",MAX($AO95,$AQ95))</f>
        <v/>
      </c>
      <c r="AS95" s="35">
        <f>IF('Employee Master'!$B95="","",N('Employee Master'!$AF95))</f>
        <v/>
      </c>
      <c r="AT95" s="35">
        <f>IF('Employee Master'!$B95="","",N('Employee Master'!$AD95))</f>
        <v/>
      </c>
      <c r="AU95" s="35">
        <f>IF('Employee Master'!$B95="","",N('Employee Master'!$AE95))</f>
        <v/>
      </c>
      <c r="AV95" s="35">
        <f>IF('Employee Master'!$B95="","",MAX(0,$AR95-$AS95-$AT95-$AU95))</f>
        <v/>
      </c>
      <c r="AW95" s="41">
        <f>IF('Employee Master'!$B95="","",IF(N('Employee Master'!$AG95)=0,12,N('Employee Master'!$AG95)))</f>
        <v/>
      </c>
      <c r="AX95" s="38">
        <f>IF('Employee Master'!$B95="","",ROUND($AV95/$AW95,0))</f>
        <v/>
      </c>
    </row>
    <row r="96">
      <c r="A96" s="31">
        <f>IF('Employee Master'!$B96="","",'Employee Master'!$B96)</f>
        <v/>
      </c>
      <c r="B96" s="31">
        <f>IF('Employee Master'!$B96="","",'Employee Master'!$C96)</f>
        <v/>
      </c>
      <c r="C96" s="31">
        <f>IF('Employee Master'!$B96="","",IF('Employee Master'!$I96="","New",'Employee Master'!$I96))</f>
        <v/>
      </c>
      <c r="D96" s="31">
        <f>IF('Employee Master'!$B96="","",IF('Employee Master'!$J96="","Below 60",'Employee Master'!$J96))</f>
        <v/>
      </c>
      <c r="E96" s="32">
        <f>IF('Employee Master'!$B96="","",'Salary Structure'!$N96)</f>
        <v/>
      </c>
      <c r="F96" s="32">
        <f>IF('Employee Master'!$B96="","",'Salary Structure'!$U96)</f>
        <v/>
      </c>
      <c r="G96" s="32">
        <f>IF('Employee Master'!$B96="","",$E96+$F96)</f>
        <v/>
      </c>
      <c r="H96" s="32">
        <f>IF('Employee Master'!$B96="","",'Salary Structure'!$D96)</f>
        <v/>
      </c>
      <c r="I96" s="32">
        <f>IF('Employee Master'!$B96="","",'Salary Structure'!$E96)</f>
        <v/>
      </c>
      <c r="J96" s="32">
        <f>IF('Employee Master'!$B96="","",N('Employee Master'!$Q96)*12)</f>
        <v/>
      </c>
      <c r="K96" s="32">
        <f>IF('Employee Master'!$B96="","",IF(AND($C96="Old",$J96&gt;0,$I96&gt;0),MAX(0,MIN($I96,$J96-0.1*$H96,IF('Employee Master'!$P96="Yes",0.5,0.4)*$H96)),0))</f>
        <v/>
      </c>
      <c r="L96" s="32">
        <f>IF('Employee Master'!$B96="","",IF($C96="Old",N('Employee Master'!$V96),0))</f>
        <v/>
      </c>
      <c r="M96" s="32">
        <f>IF('Employee Master'!$B96="","",IF($C96="Old",'Tax Rates'!$C$28,'Tax Rates'!$C$27))</f>
        <v/>
      </c>
      <c r="N96" s="32">
        <f>IF('Employee Master'!$B96="","",IF($C96="Old",'Salary Structure'!$T96,0))</f>
        <v/>
      </c>
      <c r="O96" s="32">
        <f>IF('Employee Master'!$B96="","",$G96-$K96-$L96-$M96-$N96)</f>
        <v/>
      </c>
      <c r="P96" s="32">
        <f>IF('Employee Master'!$B96="","",N('Employee Master'!$AC96))</f>
        <v/>
      </c>
      <c r="Q96" s="32">
        <f>IF('Employee Master'!$B96="","",N('Employee Master'!$W96))</f>
        <v/>
      </c>
      <c r="R96" s="32">
        <f>IF('Employee Master'!$B96="","",IF($C96="Old",MIN(N('Employee Master'!$X96),'Tax Rates'!$C$36),0))</f>
        <v/>
      </c>
      <c r="S96" s="32">
        <f>IF('Employee Master'!$B96="","",MAX(0,$O96+$P96+$Q96-$R96))</f>
        <v/>
      </c>
      <c r="T96" s="32">
        <f>IF('Employee Master'!$B96="","",IF($C96="Old",MIN(N('Employee Master'!$Y96),'Tax Rates'!$C$34),0))</f>
        <v/>
      </c>
      <c r="U96" s="32">
        <f>IF('Employee Master'!$B96="","",IF($C96="Old",MIN(N('Employee Master'!$Z96),'Tax Rates'!$C$35),0))</f>
        <v/>
      </c>
      <c r="V96" s="32">
        <f>IF('Employee Master'!$B96="","",IF($C96="Old",N('Employee Master'!$AA96),0))</f>
        <v/>
      </c>
      <c r="W96" s="32">
        <f>IF('Employee Master'!$B96="","",IF($C96="Old",N('Employee Master'!$AB96),0))</f>
        <v/>
      </c>
      <c r="X96" s="32">
        <f>IF('Employee Master'!$B96="","",MIN('Salary Structure'!$H96,$H96*IF($C96="Old",'Tax Rates'!$C$38,'Tax Rates'!$C$37)))</f>
        <v/>
      </c>
      <c r="Y96" s="32">
        <f>IF('Employee Master'!$B96="","",$T96+$U96+$V96+$W96+$X96)</f>
        <v/>
      </c>
      <c r="Z96" s="38">
        <f>IF('Employee Master'!$B96="","",ROUND(MAX(0,$S96-$Y96)/10,0)*10)</f>
        <v/>
      </c>
      <c r="AA96" s="32">
        <f>IF('Employee Master'!$B96="","",ROUND(IF($C96="Old",MAX(0,$Z96-IFERROR(INDEX('Tax Rates'!$C$16:$C$18,MATCH($D96,'Tax Rates'!$B$16:$B$18,0)),'Tax Rates'!$C$16))*'Tax Rates'!$C$22+MAX(0,$Z96-'Tax Rates'!$C$20)*('Tax Rates'!$C$23-'Tax Rates'!$C$22)+MAX(0,$Z96-'Tax Rates'!$C$21)*('Tax Rates'!$C$24-'Tax Rates'!$C$23),SUMPRODUCT(('Tax Rates'!$B$6:$B$12&lt;$Z96)*($Z96-'Tax Rates'!$B$6:$B$12)*'Tax Rates'!$E$6:$E$12)),2))</f>
        <v/>
      </c>
      <c r="AB96" s="32">
        <f>IF('Employee Master'!$B96="","",IF($C96="Old",IF($Z96&lt;='Tax Rates'!$C$31,MIN($AA96,'Tax Rates'!$C$32),0),IF($Z96&lt;='Tax Rates'!$C$29,MIN($AA96,'Tax Rates'!$C$30),MAX(0,$AA96-MAX(0,$Z96-'Tax Rates'!$C$29)))))</f>
        <v/>
      </c>
      <c r="AC96" s="32">
        <f>IF('Employee Master'!$B96="","",$AA96-$AB96)</f>
        <v/>
      </c>
      <c r="AD96" s="32">
        <f>IF('Employee Master'!$B96="","",IFERROR(LOOKUP($Z96-1,'Tax Rates'!$B$43:$B$47,'Tax Rates'!$B$43:$B$47),0))</f>
        <v/>
      </c>
      <c r="AE96" s="32">
        <f>IF('Employee Master'!$B96="","",IF($C96="Old",MAX(0,$AD96-IFERROR(INDEX('Tax Rates'!$C$16:$C$18,MATCH($D96,'Tax Rates'!$B$16:$B$18,0)),'Tax Rates'!$C$16))*'Tax Rates'!$C$22+MAX(0,$AD96-'Tax Rates'!$C$20)*('Tax Rates'!$C$23-'Tax Rates'!$C$22)+MAX(0,$AD96-'Tax Rates'!$C$21)*('Tax Rates'!$C$24-'Tax Rates'!$C$23),SUMPRODUCT(('Tax Rates'!$B$6:$B$12&lt;$AD96)*($AD96-'Tax Rates'!$B$6:$B$12)*'Tax Rates'!$E$6:$E$12)))</f>
        <v/>
      </c>
      <c r="AF96" s="32">
        <f>IF('Employee Master'!$B96="","",IF($C96="Old",IF($AD96&lt;='Tax Rates'!$C$31,MIN($AE96,'Tax Rates'!$C$32),0),IF($AD96&lt;='Tax Rates'!$C$29,MIN($AE96,'Tax Rates'!$C$30),MAX(0,$AE96-MAX(0,$AD96-'Tax Rates'!$C$29)))))</f>
        <v/>
      </c>
      <c r="AG96" s="32">
        <f>IF('Employee Master'!$B96="","",$AE96-$AF96)</f>
        <v/>
      </c>
      <c r="AH96" s="16">
        <f>IF('Employee Master'!$B96="","",IFERROR(LOOKUP($AD96-1,'Tax Rates'!$B$43:$B$47,IF($C96="Old",'Tax Rates'!$D$43:$D$47,'Tax Rates'!$C$43:$C$47)),0))</f>
        <v/>
      </c>
      <c r="AI96" s="32">
        <f>IF('Employee Master'!$B96="","",$AG96*(1+$AH96))</f>
        <v/>
      </c>
      <c r="AJ96" s="16">
        <f>IF('Employee Master'!$B96="","",IFERROR(LOOKUP($Z96-1,'Tax Rates'!$B$43:$B$47,IF($C96="Old",'Tax Rates'!$D$43:$D$47,'Tax Rates'!$C$43:$C$47)),0))</f>
        <v/>
      </c>
      <c r="AK96" s="32">
        <f>IF('Employee Master'!$B96="","",$AC96*$AJ96)</f>
        <v/>
      </c>
      <c r="AL96" s="32">
        <f>IF('Employee Master'!$B96="","",IF($AJ96=0,0,MAX(0,($AC96+$AK96)-($AI96+($Z96-$AD96)))))</f>
        <v/>
      </c>
      <c r="AM96" s="32">
        <f>IF('Employee Master'!$B96="","",$AC96+$AK96-$AL96)</f>
        <v/>
      </c>
      <c r="AN96" s="32">
        <f>IF('Employee Master'!$B96="","",$AM96*'Tax Rates'!$C$33)</f>
        <v/>
      </c>
      <c r="AO96" s="32">
        <f>IF('Employee Master'!$B96="","",ROUND($AM96+$AN96,0))</f>
        <v/>
      </c>
      <c r="AP96" s="31">
        <f>IF('Employee Master'!$B96="","",IF(LEN(TRIM('Employee Master'!$D96))&lt;&gt;10,"No",IF(ISNUMBER(VALUE(MID(TRIM('Employee Master'!$D96),6,4))),"Yes","No")))</f>
        <v/>
      </c>
      <c r="AQ96" s="32">
        <f>IF('Employee Master'!$B96="","",IF($AP96="Yes",0,ROUND($Z96*0.2,0)))</f>
        <v/>
      </c>
      <c r="AR96" s="38">
        <f>IF('Employee Master'!$B96="","",MAX($AO96,$AQ96))</f>
        <v/>
      </c>
      <c r="AS96" s="32">
        <f>IF('Employee Master'!$B96="","",N('Employee Master'!$AF96))</f>
        <v/>
      </c>
      <c r="AT96" s="32">
        <f>IF('Employee Master'!$B96="","",N('Employee Master'!$AD96))</f>
        <v/>
      </c>
      <c r="AU96" s="32">
        <f>IF('Employee Master'!$B96="","",N('Employee Master'!$AE96))</f>
        <v/>
      </c>
      <c r="AV96" s="32">
        <f>IF('Employee Master'!$B96="","",MAX(0,$AR96-$AS96-$AT96-$AU96))</f>
        <v/>
      </c>
      <c r="AW96" s="39">
        <f>IF('Employee Master'!$B96="","",IF(N('Employee Master'!$AG96)=0,12,N('Employee Master'!$AG96)))</f>
        <v/>
      </c>
      <c r="AX96" s="38">
        <f>IF('Employee Master'!$B96="","",ROUND($AV96/$AW96,0))</f>
        <v/>
      </c>
    </row>
    <row r="97">
      <c r="A97" s="34">
        <f>IF('Employee Master'!$B97="","",'Employee Master'!$B97)</f>
        <v/>
      </c>
      <c r="B97" s="34">
        <f>IF('Employee Master'!$B97="","",'Employee Master'!$C97)</f>
        <v/>
      </c>
      <c r="C97" s="34">
        <f>IF('Employee Master'!$B97="","",IF('Employee Master'!$I97="","New",'Employee Master'!$I97))</f>
        <v/>
      </c>
      <c r="D97" s="34">
        <f>IF('Employee Master'!$B97="","",IF('Employee Master'!$J97="","Below 60",'Employee Master'!$J97))</f>
        <v/>
      </c>
      <c r="E97" s="35">
        <f>IF('Employee Master'!$B97="","",'Salary Structure'!$N97)</f>
        <v/>
      </c>
      <c r="F97" s="35">
        <f>IF('Employee Master'!$B97="","",'Salary Structure'!$U97)</f>
        <v/>
      </c>
      <c r="G97" s="35">
        <f>IF('Employee Master'!$B97="","",$E97+$F97)</f>
        <v/>
      </c>
      <c r="H97" s="35">
        <f>IF('Employee Master'!$B97="","",'Salary Structure'!$D97)</f>
        <v/>
      </c>
      <c r="I97" s="35">
        <f>IF('Employee Master'!$B97="","",'Salary Structure'!$E97)</f>
        <v/>
      </c>
      <c r="J97" s="35">
        <f>IF('Employee Master'!$B97="","",N('Employee Master'!$Q97)*12)</f>
        <v/>
      </c>
      <c r="K97" s="35">
        <f>IF('Employee Master'!$B97="","",IF(AND($C97="Old",$J97&gt;0,$I97&gt;0),MAX(0,MIN($I97,$J97-0.1*$H97,IF('Employee Master'!$P97="Yes",0.5,0.4)*$H97)),0))</f>
        <v/>
      </c>
      <c r="L97" s="35">
        <f>IF('Employee Master'!$B97="","",IF($C97="Old",N('Employee Master'!$V97),0))</f>
        <v/>
      </c>
      <c r="M97" s="35">
        <f>IF('Employee Master'!$B97="","",IF($C97="Old",'Tax Rates'!$C$28,'Tax Rates'!$C$27))</f>
        <v/>
      </c>
      <c r="N97" s="35">
        <f>IF('Employee Master'!$B97="","",IF($C97="Old",'Salary Structure'!$T97,0))</f>
        <v/>
      </c>
      <c r="O97" s="35">
        <f>IF('Employee Master'!$B97="","",$G97-$K97-$L97-$M97-$N97)</f>
        <v/>
      </c>
      <c r="P97" s="35">
        <f>IF('Employee Master'!$B97="","",N('Employee Master'!$AC97))</f>
        <v/>
      </c>
      <c r="Q97" s="35">
        <f>IF('Employee Master'!$B97="","",N('Employee Master'!$W97))</f>
        <v/>
      </c>
      <c r="R97" s="35">
        <f>IF('Employee Master'!$B97="","",IF($C97="Old",MIN(N('Employee Master'!$X97),'Tax Rates'!$C$36),0))</f>
        <v/>
      </c>
      <c r="S97" s="35">
        <f>IF('Employee Master'!$B97="","",MAX(0,$O97+$P97+$Q97-$R97))</f>
        <v/>
      </c>
      <c r="T97" s="35">
        <f>IF('Employee Master'!$B97="","",IF($C97="Old",MIN(N('Employee Master'!$Y97),'Tax Rates'!$C$34),0))</f>
        <v/>
      </c>
      <c r="U97" s="35">
        <f>IF('Employee Master'!$B97="","",IF($C97="Old",MIN(N('Employee Master'!$Z97),'Tax Rates'!$C$35),0))</f>
        <v/>
      </c>
      <c r="V97" s="35">
        <f>IF('Employee Master'!$B97="","",IF($C97="Old",N('Employee Master'!$AA97),0))</f>
        <v/>
      </c>
      <c r="W97" s="35">
        <f>IF('Employee Master'!$B97="","",IF($C97="Old",N('Employee Master'!$AB97),0))</f>
        <v/>
      </c>
      <c r="X97" s="35">
        <f>IF('Employee Master'!$B97="","",MIN('Salary Structure'!$H97,$H97*IF($C97="Old",'Tax Rates'!$C$38,'Tax Rates'!$C$37)))</f>
        <v/>
      </c>
      <c r="Y97" s="35">
        <f>IF('Employee Master'!$B97="","",$T97+$U97+$V97+$W97+$X97)</f>
        <v/>
      </c>
      <c r="Z97" s="38">
        <f>IF('Employee Master'!$B97="","",ROUND(MAX(0,$S97-$Y97)/10,0)*10)</f>
        <v/>
      </c>
      <c r="AA97" s="35">
        <f>IF('Employee Master'!$B97="","",ROUND(IF($C97="Old",MAX(0,$Z97-IFERROR(INDEX('Tax Rates'!$C$16:$C$18,MATCH($D97,'Tax Rates'!$B$16:$B$18,0)),'Tax Rates'!$C$16))*'Tax Rates'!$C$22+MAX(0,$Z97-'Tax Rates'!$C$20)*('Tax Rates'!$C$23-'Tax Rates'!$C$22)+MAX(0,$Z97-'Tax Rates'!$C$21)*('Tax Rates'!$C$24-'Tax Rates'!$C$23),SUMPRODUCT(('Tax Rates'!$B$6:$B$12&lt;$Z97)*($Z97-'Tax Rates'!$B$6:$B$12)*'Tax Rates'!$E$6:$E$12)),2))</f>
        <v/>
      </c>
      <c r="AB97" s="35">
        <f>IF('Employee Master'!$B97="","",IF($C97="Old",IF($Z97&lt;='Tax Rates'!$C$31,MIN($AA97,'Tax Rates'!$C$32),0),IF($Z97&lt;='Tax Rates'!$C$29,MIN($AA97,'Tax Rates'!$C$30),MAX(0,$AA97-MAX(0,$Z97-'Tax Rates'!$C$29)))))</f>
        <v/>
      </c>
      <c r="AC97" s="35">
        <f>IF('Employee Master'!$B97="","",$AA97-$AB97)</f>
        <v/>
      </c>
      <c r="AD97" s="35">
        <f>IF('Employee Master'!$B97="","",IFERROR(LOOKUP($Z97-1,'Tax Rates'!$B$43:$B$47,'Tax Rates'!$B$43:$B$47),0))</f>
        <v/>
      </c>
      <c r="AE97" s="35">
        <f>IF('Employee Master'!$B97="","",IF($C97="Old",MAX(0,$AD97-IFERROR(INDEX('Tax Rates'!$C$16:$C$18,MATCH($D97,'Tax Rates'!$B$16:$B$18,0)),'Tax Rates'!$C$16))*'Tax Rates'!$C$22+MAX(0,$AD97-'Tax Rates'!$C$20)*('Tax Rates'!$C$23-'Tax Rates'!$C$22)+MAX(0,$AD97-'Tax Rates'!$C$21)*('Tax Rates'!$C$24-'Tax Rates'!$C$23),SUMPRODUCT(('Tax Rates'!$B$6:$B$12&lt;$AD97)*($AD97-'Tax Rates'!$B$6:$B$12)*'Tax Rates'!$E$6:$E$12)))</f>
        <v/>
      </c>
      <c r="AF97" s="35">
        <f>IF('Employee Master'!$B97="","",IF($C97="Old",IF($AD97&lt;='Tax Rates'!$C$31,MIN($AE97,'Tax Rates'!$C$32),0),IF($AD97&lt;='Tax Rates'!$C$29,MIN($AE97,'Tax Rates'!$C$30),MAX(0,$AE97-MAX(0,$AD97-'Tax Rates'!$C$29)))))</f>
        <v/>
      </c>
      <c r="AG97" s="35">
        <f>IF('Employee Master'!$B97="","",$AE97-$AF97)</f>
        <v/>
      </c>
      <c r="AH97" s="40">
        <f>IF('Employee Master'!$B97="","",IFERROR(LOOKUP($AD97-1,'Tax Rates'!$B$43:$B$47,IF($C97="Old",'Tax Rates'!$D$43:$D$47,'Tax Rates'!$C$43:$C$47)),0))</f>
        <v/>
      </c>
      <c r="AI97" s="35">
        <f>IF('Employee Master'!$B97="","",$AG97*(1+$AH97))</f>
        <v/>
      </c>
      <c r="AJ97" s="40">
        <f>IF('Employee Master'!$B97="","",IFERROR(LOOKUP($Z97-1,'Tax Rates'!$B$43:$B$47,IF($C97="Old",'Tax Rates'!$D$43:$D$47,'Tax Rates'!$C$43:$C$47)),0))</f>
        <v/>
      </c>
      <c r="AK97" s="35">
        <f>IF('Employee Master'!$B97="","",$AC97*$AJ97)</f>
        <v/>
      </c>
      <c r="AL97" s="35">
        <f>IF('Employee Master'!$B97="","",IF($AJ97=0,0,MAX(0,($AC97+$AK97)-($AI97+($Z97-$AD97)))))</f>
        <v/>
      </c>
      <c r="AM97" s="35">
        <f>IF('Employee Master'!$B97="","",$AC97+$AK97-$AL97)</f>
        <v/>
      </c>
      <c r="AN97" s="35">
        <f>IF('Employee Master'!$B97="","",$AM97*'Tax Rates'!$C$33)</f>
        <v/>
      </c>
      <c r="AO97" s="35">
        <f>IF('Employee Master'!$B97="","",ROUND($AM97+$AN97,0))</f>
        <v/>
      </c>
      <c r="AP97" s="34">
        <f>IF('Employee Master'!$B97="","",IF(LEN(TRIM('Employee Master'!$D97))&lt;&gt;10,"No",IF(ISNUMBER(VALUE(MID(TRIM('Employee Master'!$D97),6,4))),"Yes","No")))</f>
        <v/>
      </c>
      <c r="AQ97" s="35">
        <f>IF('Employee Master'!$B97="","",IF($AP97="Yes",0,ROUND($Z97*0.2,0)))</f>
        <v/>
      </c>
      <c r="AR97" s="38">
        <f>IF('Employee Master'!$B97="","",MAX($AO97,$AQ97))</f>
        <v/>
      </c>
      <c r="AS97" s="35">
        <f>IF('Employee Master'!$B97="","",N('Employee Master'!$AF97))</f>
        <v/>
      </c>
      <c r="AT97" s="35">
        <f>IF('Employee Master'!$B97="","",N('Employee Master'!$AD97))</f>
        <v/>
      </c>
      <c r="AU97" s="35">
        <f>IF('Employee Master'!$B97="","",N('Employee Master'!$AE97))</f>
        <v/>
      </c>
      <c r="AV97" s="35">
        <f>IF('Employee Master'!$B97="","",MAX(0,$AR97-$AS97-$AT97-$AU97))</f>
        <v/>
      </c>
      <c r="AW97" s="41">
        <f>IF('Employee Master'!$B97="","",IF(N('Employee Master'!$AG97)=0,12,N('Employee Master'!$AG97)))</f>
        <v/>
      </c>
      <c r="AX97" s="38">
        <f>IF('Employee Master'!$B97="","",ROUND($AV97/$AW97,0))</f>
        <v/>
      </c>
    </row>
    <row r="98">
      <c r="A98" s="31">
        <f>IF('Employee Master'!$B98="","",'Employee Master'!$B98)</f>
        <v/>
      </c>
      <c r="B98" s="31">
        <f>IF('Employee Master'!$B98="","",'Employee Master'!$C98)</f>
        <v/>
      </c>
      <c r="C98" s="31">
        <f>IF('Employee Master'!$B98="","",IF('Employee Master'!$I98="","New",'Employee Master'!$I98))</f>
        <v/>
      </c>
      <c r="D98" s="31">
        <f>IF('Employee Master'!$B98="","",IF('Employee Master'!$J98="","Below 60",'Employee Master'!$J98))</f>
        <v/>
      </c>
      <c r="E98" s="32">
        <f>IF('Employee Master'!$B98="","",'Salary Structure'!$N98)</f>
        <v/>
      </c>
      <c r="F98" s="32">
        <f>IF('Employee Master'!$B98="","",'Salary Structure'!$U98)</f>
        <v/>
      </c>
      <c r="G98" s="32">
        <f>IF('Employee Master'!$B98="","",$E98+$F98)</f>
        <v/>
      </c>
      <c r="H98" s="32">
        <f>IF('Employee Master'!$B98="","",'Salary Structure'!$D98)</f>
        <v/>
      </c>
      <c r="I98" s="32">
        <f>IF('Employee Master'!$B98="","",'Salary Structure'!$E98)</f>
        <v/>
      </c>
      <c r="J98" s="32">
        <f>IF('Employee Master'!$B98="","",N('Employee Master'!$Q98)*12)</f>
        <v/>
      </c>
      <c r="K98" s="32">
        <f>IF('Employee Master'!$B98="","",IF(AND($C98="Old",$J98&gt;0,$I98&gt;0),MAX(0,MIN($I98,$J98-0.1*$H98,IF('Employee Master'!$P98="Yes",0.5,0.4)*$H98)),0))</f>
        <v/>
      </c>
      <c r="L98" s="32">
        <f>IF('Employee Master'!$B98="","",IF($C98="Old",N('Employee Master'!$V98),0))</f>
        <v/>
      </c>
      <c r="M98" s="32">
        <f>IF('Employee Master'!$B98="","",IF($C98="Old",'Tax Rates'!$C$28,'Tax Rates'!$C$27))</f>
        <v/>
      </c>
      <c r="N98" s="32">
        <f>IF('Employee Master'!$B98="","",IF($C98="Old",'Salary Structure'!$T98,0))</f>
        <v/>
      </c>
      <c r="O98" s="32">
        <f>IF('Employee Master'!$B98="","",$G98-$K98-$L98-$M98-$N98)</f>
        <v/>
      </c>
      <c r="P98" s="32">
        <f>IF('Employee Master'!$B98="","",N('Employee Master'!$AC98))</f>
        <v/>
      </c>
      <c r="Q98" s="32">
        <f>IF('Employee Master'!$B98="","",N('Employee Master'!$W98))</f>
        <v/>
      </c>
      <c r="R98" s="32">
        <f>IF('Employee Master'!$B98="","",IF($C98="Old",MIN(N('Employee Master'!$X98),'Tax Rates'!$C$36),0))</f>
        <v/>
      </c>
      <c r="S98" s="32">
        <f>IF('Employee Master'!$B98="","",MAX(0,$O98+$P98+$Q98-$R98))</f>
        <v/>
      </c>
      <c r="T98" s="32">
        <f>IF('Employee Master'!$B98="","",IF($C98="Old",MIN(N('Employee Master'!$Y98),'Tax Rates'!$C$34),0))</f>
        <v/>
      </c>
      <c r="U98" s="32">
        <f>IF('Employee Master'!$B98="","",IF($C98="Old",MIN(N('Employee Master'!$Z98),'Tax Rates'!$C$35),0))</f>
        <v/>
      </c>
      <c r="V98" s="32">
        <f>IF('Employee Master'!$B98="","",IF($C98="Old",N('Employee Master'!$AA98),0))</f>
        <v/>
      </c>
      <c r="W98" s="32">
        <f>IF('Employee Master'!$B98="","",IF($C98="Old",N('Employee Master'!$AB98),0))</f>
        <v/>
      </c>
      <c r="X98" s="32">
        <f>IF('Employee Master'!$B98="","",MIN('Salary Structure'!$H98,$H98*IF($C98="Old",'Tax Rates'!$C$38,'Tax Rates'!$C$37)))</f>
        <v/>
      </c>
      <c r="Y98" s="32">
        <f>IF('Employee Master'!$B98="","",$T98+$U98+$V98+$W98+$X98)</f>
        <v/>
      </c>
      <c r="Z98" s="38">
        <f>IF('Employee Master'!$B98="","",ROUND(MAX(0,$S98-$Y98)/10,0)*10)</f>
        <v/>
      </c>
      <c r="AA98" s="32">
        <f>IF('Employee Master'!$B98="","",ROUND(IF($C98="Old",MAX(0,$Z98-IFERROR(INDEX('Tax Rates'!$C$16:$C$18,MATCH($D98,'Tax Rates'!$B$16:$B$18,0)),'Tax Rates'!$C$16))*'Tax Rates'!$C$22+MAX(0,$Z98-'Tax Rates'!$C$20)*('Tax Rates'!$C$23-'Tax Rates'!$C$22)+MAX(0,$Z98-'Tax Rates'!$C$21)*('Tax Rates'!$C$24-'Tax Rates'!$C$23),SUMPRODUCT(('Tax Rates'!$B$6:$B$12&lt;$Z98)*($Z98-'Tax Rates'!$B$6:$B$12)*'Tax Rates'!$E$6:$E$12)),2))</f>
        <v/>
      </c>
      <c r="AB98" s="32">
        <f>IF('Employee Master'!$B98="","",IF($C98="Old",IF($Z98&lt;='Tax Rates'!$C$31,MIN($AA98,'Tax Rates'!$C$32),0),IF($Z98&lt;='Tax Rates'!$C$29,MIN($AA98,'Tax Rates'!$C$30),MAX(0,$AA98-MAX(0,$Z98-'Tax Rates'!$C$29)))))</f>
        <v/>
      </c>
      <c r="AC98" s="32">
        <f>IF('Employee Master'!$B98="","",$AA98-$AB98)</f>
        <v/>
      </c>
      <c r="AD98" s="32">
        <f>IF('Employee Master'!$B98="","",IFERROR(LOOKUP($Z98-1,'Tax Rates'!$B$43:$B$47,'Tax Rates'!$B$43:$B$47),0))</f>
        <v/>
      </c>
      <c r="AE98" s="32">
        <f>IF('Employee Master'!$B98="","",IF($C98="Old",MAX(0,$AD98-IFERROR(INDEX('Tax Rates'!$C$16:$C$18,MATCH($D98,'Tax Rates'!$B$16:$B$18,0)),'Tax Rates'!$C$16))*'Tax Rates'!$C$22+MAX(0,$AD98-'Tax Rates'!$C$20)*('Tax Rates'!$C$23-'Tax Rates'!$C$22)+MAX(0,$AD98-'Tax Rates'!$C$21)*('Tax Rates'!$C$24-'Tax Rates'!$C$23),SUMPRODUCT(('Tax Rates'!$B$6:$B$12&lt;$AD98)*($AD98-'Tax Rates'!$B$6:$B$12)*'Tax Rates'!$E$6:$E$12)))</f>
        <v/>
      </c>
      <c r="AF98" s="32">
        <f>IF('Employee Master'!$B98="","",IF($C98="Old",IF($AD98&lt;='Tax Rates'!$C$31,MIN($AE98,'Tax Rates'!$C$32),0),IF($AD98&lt;='Tax Rates'!$C$29,MIN($AE98,'Tax Rates'!$C$30),MAX(0,$AE98-MAX(0,$AD98-'Tax Rates'!$C$29)))))</f>
        <v/>
      </c>
      <c r="AG98" s="32">
        <f>IF('Employee Master'!$B98="","",$AE98-$AF98)</f>
        <v/>
      </c>
      <c r="AH98" s="16">
        <f>IF('Employee Master'!$B98="","",IFERROR(LOOKUP($AD98-1,'Tax Rates'!$B$43:$B$47,IF($C98="Old",'Tax Rates'!$D$43:$D$47,'Tax Rates'!$C$43:$C$47)),0))</f>
        <v/>
      </c>
      <c r="AI98" s="32">
        <f>IF('Employee Master'!$B98="","",$AG98*(1+$AH98))</f>
        <v/>
      </c>
      <c r="AJ98" s="16">
        <f>IF('Employee Master'!$B98="","",IFERROR(LOOKUP($Z98-1,'Tax Rates'!$B$43:$B$47,IF($C98="Old",'Tax Rates'!$D$43:$D$47,'Tax Rates'!$C$43:$C$47)),0))</f>
        <v/>
      </c>
      <c r="AK98" s="32">
        <f>IF('Employee Master'!$B98="","",$AC98*$AJ98)</f>
        <v/>
      </c>
      <c r="AL98" s="32">
        <f>IF('Employee Master'!$B98="","",IF($AJ98=0,0,MAX(0,($AC98+$AK98)-($AI98+($Z98-$AD98)))))</f>
        <v/>
      </c>
      <c r="AM98" s="32">
        <f>IF('Employee Master'!$B98="","",$AC98+$AK98-$AL98)</f>
        <v/>
      </c>
      <c r="AN98" s="32">
        <f>IF('Employee Master'!$B98="","",$AM98*'Tax Rates'!$C$33)</f>
        <v/>
      </c>
      <c r="AO98" s="32">
        <f>IF('Employee Master'!$B98="","",ROUND($AM98+$AN98,0))</f>
        <v/>
      </c>
      <c r="AP98" s="31">
        <f>IF('Employee Master'!$B98="","",IF(LEN(TRIM('Employee Master'!$D98))&lt;&gt;10,"No",IF(ISNUMBER(VALUE(MID(TRIM('Employee Master'!$D98),6,4))),"Yes","No")))</f>
        <v/>
      </c>
      <c r="AQ98" s="32">
        <f>IF('Employee Master'!$B98="","",IF($AP98="Yes",0,ROUND($Z98*0.2,0)))</f>
        <v/>
      </c>
      <c r="AR98" s="38">
        <f>IF('Employee Master'!$B98="","",MAX($AO98,$AQ98))</f>
        <v/>
      </c>
      <c r="AS98" s="32">
        <f>IF('Employee Master'!$B98="","",N('Employee Master'!$AF98))</f>
        <v/>
      </c>
      <c r="AT98" s="32">
        <f>IF('Employee Master'!$B98="","",N('Employee Master'!$AD98))</f>
        <v/>
      </c>
      <c r="AU98" s="32">
        <f>IF('Employee Master'!$B98="","",N('Employee Master'!$AE98))</f>
        <v/>
      </c>
      <c r="AV98" s="32">
        <f>IF('Employee Master'!$B98="","",MAX(0,$AR98-$AS98-$AT98-$AU98))</f>
        <v/>
      </c>
      <c r="AW98" s="39">
        <f>IF('Employee Master'!$B98="","",IF(N('Employee Master'!$AG98)=0,12,N('Employee Master'!$AG98)))</f>
        <v/>
      </c>
      <c r="AX98" s="38">
        <f>IF('Employee Master'!$B98="","",ROUND($AV98/$AW98,0))</f>
        <v/>
      </c>
    </row>
    <row r="99">
      <c r="A99" s="34">
        <f>IF('Employee Master'!$B99="","",'Employee Master'!$B99)</f>
        <v/>
      </c>
      <c r="B99" s="34">
        <f>IF('Employee Master'!$B99="","",'Employee Master'!$C99)</f>
        <v/>
      </c>
      <c r="C99" s="34">
        <f>IF('Employee Master'!$B99="","",IF('Employee Master'!$I99="","New",'Employee Master'!$I99))</f>
        <v/>
      </c>
      <c r="D99" s="34">
        <f>IF('Employee Master'!$B99="","",IF('Employee Master'!$J99="","Below 60",'Employee Master'!$J99))</f>
        <v/>
      </c>
      <c r="E99" s="35">
        <f>IF('Employee Master'!$B99="","",'Salary Structure'!$N99)</f>
        <v/>
      </c>
      <c r="F99" s="35">
        <f>IF('Employee Master'!$B99="","",'Salary Structure'!$U99)</f>
        <v/>
      </c>
      <c r="G99" s="35">
        <f>IF('Employee Master'!$B99="","",$E99+$F99)</f>
        <v/>
      </c>
      <c r="H99" s="35">
        <f>IF('Employee Master'!$B99="","",'Salary Structure'!$D99)</f>
        <v/>
      </c>
      <c r="I99" s="35">
        <f>IF('Employee Master'!$B99="","",'Salary Structure'!$E99)</f>
        <v/>
      </c>
      <c r="J99" s="35">
        <f>IF('Employee Master'!$B99="","",N('Employee Master'!$Q99)*12)</f>
        <v/>
      </c>
      <c r="K99" s="35">
        <f>IF('Employee Master'!$B99="","",IF(AND($C99="Old",$J99&gt;0,$I99&gt;0),MAX(0,MIN($I99,$J99-0.1*$H99,IF('Employee Master'!$P99="Yes",0.5,0.4)*$H99)),0))</f>
        <v/>
      </c>
      <c r="L99" s="35">
        <f>IF('Employee Master'!$B99="","",IF($C99="Old",N('Employee Master'!$V99),0))</f>
        <v/>
      </c>
      <c r="M99" s="35">
        <f>IF('Employee Master'!$B99="","",IF($C99="Old",'Tax Rates'!$C$28,'Tax Rates'!$C$27))</f>
        <v/>
      </c>
      <c r="N99" s="35">
        <f>IF('Employee Master'!$B99="","",IF($C99="Old",'Salary Structure'!$T99,0))</f>
        <v/>
      </c>
      <c r="O99" s="35">
        <f>IF('Employee Master'!$B99="","",$G99-$K99-$L99-$M99-$N99)</f>
        <v/>
      </c>
      <c r="P99" s="35">
        <f>IF('Employee Master'!$B99="","",N('Employee Master'!$AC99))</f>
        <v/>
      </c>
      <c r="Q99" s="35">
        <f>IF('Employee Master'!$B99="","",N('Employee Master'!$W99))</f>
        <v/>
      </c>
      <c r="R99" s="35">
        <f>IF('Employee Master'!$B99="","",IF($C99="Old",MIN(N('Employee Master'!$X99),'Tax Rates'!$C$36),0))</f>
        <v/>
      </c>
      <c r="S99" s="35">
        <f>IF('Employee Master'!$B99="","",MAX(0,$O99+$P99+$Q99-$R99))</f>
        <v/>
      </c>
      <c r="T99" s="35">
        <f>IF('Employee Master'!$B99="","",IF($C99="Old",MIN(N('Employee Master'!$Y99),'Tax Rates'!$C$34),0))</f>
        <v/>
      </c>
      <c r="U99" s="35">
        <f>IF('Employee Master'!$B99="","",IF($C99="Old",MIN(N('Employee Master'!$Z99),'Tax Rates'!$C$35),0))</f>
        <v/>
      </c>
      <c r="V99" s="35">
        <f>IF('Employee Master'!$B99="","",IF($C99="Old",N('Employee Master'!$AA99),0))</f>
        <v/>
      </c>
      <c r="W99" s="35">
        <f>IF('Employee Master'!$B99="","",IF($C99="Old",N('Employee Master'!$AB99),0))</f>
        <v/>
      </c>
      <c r="X99" s="35">
        <f>IF('Employee Master'!$B99="","",MIN('Salary Structure'!$H99,$H99*IF($C99="Old",'Tax Rates'!$C$38,'Tax Rates'!$C$37)))</f>
        <v/>
      </c>
      <c r="Y99" s="35">
        <f>IF('Employee Master'!$B99="","",$T99+$U99+$V99+$W99+$X99)</f>
        <v/>
      </c>
      <c r="Z99" s="38">
        <f>IF('Employee Master'!$B99="","",ROUND(MAX(0,$S99-$Y99)/10,0)*10)</f>
        <v/>
      </c>
      <c r="AA99" s="35">
        <f>IF('Employee Master'!$B99="","",ROUND(IF($C99="Old",MAX(0,$Z99-IFERROR(INDEX('Tax Rates'!$C$16:$C$18,MATCH($D99,'Tax Rates'!$B$16:$B$18,0)),'Tax Rates'!$C$16))*'Tax Rates'!$C$22+MAX(0,$Z99-'Tax Rates'!$C$20)*('Tax Rates'!$C$23-'Tax Rates'!$C$22)+MAX(0,$Z99-'Tax Rates'!$C$21)*('Tax Rates'!$C$24-'Tax Rates'!$C$23),SUMPRODUCT(('Tax Rates'!$B$6:$B$12&lt;$Z99)*($Z99-'Tax Rates'!$B$6:$B$12)*'Tax Rates'!$E$6:$E$12)),2))</f>
        <v/>
      </c>
      <c r="AB99" s="35">
        <f>IF('Employee Master'!$B99="","",IF($C99="Old",IF($Z99&lt;='Tax Rates'!$C$31,MIN($AA99,'Tax Rates'!$C$32),0),IF($Z99&lt;='Tax Rates'!$C$29,MIN($AA99,'Tax Rates'!$C$30),MAX(0,$AA99-MAX(0,$Z99-'Tax Rates'!$C$29)))))</f>
        <v/>
      </c>
      <c r="AC99" s="35">
        <f>IF('Employee Master'!$B99="","",$AA99-$AB99)</f>
        <v/>
      </c>
      <c r="AD99" s="35">
        <f>IF('Employee Master'!$B99="","",IFERROR(LOOKUP($Z99-1,'Tax Rates'!$B$43:$B$47,'Tax Rates'!$B$43:$B$47),0))</f>
        <v/>
      </c>
      <c r="AE99" s="35">
        <f>IF('Employee Master'!$B99="","",IF($C99="Old",MAX(0,$AD99-IFERROR(INDEX('Tax Rates'!$C$16:$C$18,MATCH($D99,'Tax Rates'!$B$16:$B$18,0)),'Tax Rates'!$C$16))*'Tax Rates'!$C$22+MAX(0,$AD99-'Tax Rates'!$C$20)*('Tax Rates'!$C$23-'Tax Rates'!$C$22)+MAX(0,$AD99-'Tax Rates'!$C$21)*('Tax Rates'!$C$24-'Tax Rates'!$C$23),SUMPRODUCT(('Tax Rates'!$B$6:$B$12&lt;$AD99)*($AD99-'Tax Rates'!$B$6:$B$12)*'Tax Rates'!$E$6:$E$12)))</f>
        <v/>
      </c>
      <c r="AF99" s="35">
        <f>IF('Employee Master'!$B99="","",IF($C99="Old",IF($AD99&lt;='Tax Rates'!$C$31,MIN($AE99,'Tax Rates'!$C$32),0),IF($AD99&lt;='Tax Rates'!$C$29,MIN($AE99,'Tax Rates'!$C$30),MAX(0,$AE99-MAX(0,$AD99-'Tax Rates'!$C$29)))))</f>
        <v/>
      </c>
      <c r="AG99" s="35">
        <f>IF('Employee Master'!$B99="","",$AE99-$AF99)</f>
        <v/>
      </c>
      <c r="AH99" s="40">
        <f>IF('Employee Master'!$B99="","",IFERROR(LOOKUP($AD99-1,'Tax Rates'!$B$43:$B$47,IF($C99="Old",'Tax Rates'!$D$43:$D$47,'Tax Rates'!$C$43:$C$47)),0))</f>
        <v/>
      </c>
      <c r="AI99" s="35">
        <f>IF('Employee Master'!$B99="","",$AG99*(1+$AH99))</f>
        <v/>
      </c>
      <c r="AJ99" s="40">
        <f>IF('Employee Master'!$B99="","",IFERROR(LOOKUP($Z99-1,'Tax Rates'!$B$43:$B$47,IF($C99="Old",'Tax Rates'!$D$43:$D$47,'Tax Rates'!$C$43:$C$47)),0))</f>
        <v/>
      </c>
      <c r="AK99" s="35">
        <f>IF('Employee Master'!$B99="","",$AC99*$AJ99)</f>
        <v/>
      </c>
      <c r="AL99" s="35">
        <f>IF('Employee Master'!$B99="","",IF($AJ99=0,0,MAX(0,($AC99+$AK99)-($AI99+($Z99-$AD99)))))</f>
        <v/>
      </c>
      <c r="AM99" s="35">
        <f>IF('Employee Master'!$B99="","",$AC99+$AK99-$AL99)</f>
        <v/>
      </c>
      <c r="AN99" s="35">
        <f>IF('Employee Master'!$B99="","",$AM99*'Tax Rates'!$C$33)</f>
        <v/>
      </c>
      <c r="AO99" s="35">
        <f>IF('Employee Master'!$B99="","",ROUND($AM99+$AN99,0))</f>
        <v/>
      </c>
      <c r="AP99" s="34">
        <f>IF('Employee Master'!$B99="","",IF(LEN(TRIM('Employee Master'!$D99))&lt;&gt;10,"No",IF(ISNUMBER(VALUE(MID(TRIM('Employee Master'!$D99),6,4))),"Yes","No")))</f>
        <v/>
      </c>
      <c r="AQ99" s="35">
        <f>IF('Employee Master'!$B99="","",IF($AP99="Yes",0,ROUND($Z99*0.2,0)))</f>
        <v/>
      </c>
      <c r="AR99" s="38">
        <f>IF('Employee Master'!$B99="","",MAX($AO99,$AQ99))</f>
        <v/>
      </c>
      <c r="AS99" s="35">
        <f>IF('Employee Master'!$B99="","",N('Employee Master'!$AF99))</f>
        <v/>
      </c>
      <c r="AT99" s="35">
        <f>IF('Employee Master'!$B99="","",N('Employee Master'!$AD99))</f>
        <v/>
      </c>
      <c r="AU99" s="35">
        <f>IF('Employee Master'!$B99="","",N('Employee Master'!$AE99))</f>
        <v/>
      </c>
      <c r="AV99" s="35">
        <f>IF('Employee Master'!$B99="","",MAX(0,$AR99-$AS99-$AT99-$AU99))</f>
        <v/>
      </c>
      <c r="AW99" s="41">
        <f>IF('Employee Master'!$B99="","",IF(N('Employee Master'!$AG99)=0,12,N('Employee Master'!$AG99)))</f>
        <v/>
      </c>
      <c r="AX99" s="38">
        <f>IF('Employee Master'!$B99="","",ROUND($AV99/$AW99,0))</f>
        <v/>
      </c>
    </row>
    <row r="100">
      <c r="A100" s="31">
        <f>IF('Employee Master'!$B100="","",'Employee Master'!$B100)</f>
        <v/>
      </c>
      <c r="B100" s="31">
        <f>IF('Employee Master'!$B100="","",'Employee Master'!$C100)</f>
        <v/>
      </c>
      <c r="C100" s="31">
        <f>IF('Employee Master'!$B100="","",IF('Employee Master'!$I100="","New",'Employee Master'!$I100))</f>
        <v/>
      </c>
      <c r="D100" s="31">
        <f>IF('Employee Master'!$B100="","",IF('Employee Master'!$J100="","Below 60",'Employee Master'!$J100))</f>
        <v/>
      </c>
      <c r="E100" s="32">
        <f>IF('Employee Master'!$B100="","",'Salary Structure'!$N100)</f>
        <v/>
      </c>
      <c r="F100" s="32">
        <f>IF('Employee Master'!$B100="","",'Salary Structure'!$U100)</f>
        <v/>
      </c>
      <c r="G100" s="32">
        <f>IF('Employee Master'!$B100="","",$E100+$F100)</f>
        <v/>
      </c>
      <c r="H100" s="32">
        <f>IF('Employee Master'!$B100="","",'Salary Structure'!$D100)</f>
        <v/>
      </c>
      <c r="I100" s="32">
        <f>IF('Employee Master'!$B100="","",'Salary Structure'!$E100)</f>
        <v/>
      </c>
      <c r="J100" s="32">
        <f>IF('Employee Master'!$B100="","",N('Employee Master'!$Q100)*12)</f>
        <v/>
      </c>
      <c r="K100" s="32">
        <f>IF('Employee Master'!$B100="","",IF(AND($C100="Old",$J100&gt;0,$I100&gt;0),MAX(0,MIN($I100,$J100-0.1*$H100,IF('Employee Master'!$P100="Yes",0.5,0.4)*$H100)),0))</f>
        <v/>
      </c>
      <c r="L100" s="32">
        <f>IF('Employee Master'!$B100="","",IF($C100="Old",N('Employee Master'!$V100),0))</f>
        <v/>
      </c>
      <c r="M100" s="32">
        <f>IF('Employee Master'!$B100="","",IF($C100="Old",'Tax Rates'!$C$28,'Tax Rates'!$C$27))</f>
        <v/>
      </c>
      <c r="N100" s="32">
        <f>IF('Employee Master'!$B100="","",IF($C100="Old",'Salary Structure'!$T100,0))</f>
        <v/>
      </c>
      <c r="O100" s="32">
        <f>IF('Employee Master'!$B100="","",$G100-$K100-$L100-$M100-$N100)</f>
        <v/>
      </c>
      <c r="P100" s="32">
        <f>IF('Employee Master'!$B100="","",N('Employee Master'!$AC100))</f>
        <v/>
      </c>
      <c r="Q100" s="32">
        <f>IF('Employee Master'!$B100="","",N('Employee Master'!$W100))</f>
        <v/>
      </c>
      <c r="R100" s="32">
        <f>IF('Employee Master'!$B100="","",IF($C100="Old",MIN(N('Employee Master'!$X100),'Tax Rates'!$C$36),0))</f>
        <v/>
      </c>
      <c r="S100" s="32">
        <f>IF('Employee Master'!$B100="","",MAX(0,$O100+$P100+$Q100-$R100))</f>
        <v/>
      </c>
      <c r="T100" s="32">
        <f>IF('Employee Master'!$B100="","",IF($C100="Old",MIN(N('Employee Master'!$Y100),'Tax Rates'!$C$34),0))</f>
        <v/>
      </c>
      <c r="U100" s="32">
        <f>IF('Employee Master'!$B100="","",IF($C100="Old",MIN(N('Employee Master'!$Z100),'Tax Rates'!$C$35),0))</f>
        <v/>
      </c>
      <c r="V100" s="32">
        <f>IF('Employee Master'!$B100="","",IF($C100="Old",N('Employee Master'!$AA100),0))</f>
        <v/>
      </c>
      <c r="W100" s="32">
        <f>IF('Employee Master'!$B100="","",IF($C100="Old",N('Employee Master'!$AB100),0))</f>
        <v/>
      </c>
      <c r="X100" s="32">
        <f>IF('Employee Master'!$B100="","",MIN('Salary Structure'!$H100,$H100*IF($C100="Old",'Tax Rates'!$C$38,'Tax Rates'!$C$37)))</f>
        <v/>
      </c>
      <c r="Y100" s="32">
        <f>IF('Employee Master'!$B100="","",$T100+$U100+$V100+$W100+$X100)</f>
        <v/>
      </c>
      <c r="Z100" s="38">
        <f>IF('Employee Master'!$B100="","",ROUND(MAX(0,$S100-$Y100)/10,0)*10)</f>
        <v/>
      </c>
      <c r="AA100" s="32">
        <f>IF('Employee Master'!$B100="","",ROUND(IF($C100="Old",MAX(0,$Z100-IFERROR(INDEX('Tax Rates'!$C$16:$C$18,MATCH($D100,'Tax Rates'!$B$16:$B$18,0)),'Tax Rates'!$C$16))*'Tax Rates'!$C$22+MAX(0,$Z100-'Tax Rates'!$C$20)*('Tax Rates'!$C$23-'Tax Rates'!$C$22)+MAX(0,$Z100-'Tax Rates'!$C$21)*('Tax Rates'!$C$24-'Tax Rates'!$C$23),SUMPRODUCT(('Tax Rates'!$B$6:$B$12&lt;$Z100)*($Z100-'Tax Rates'!$B$6:$B$12)*'Tax Rates'!$E$6:$E$12)),2))</f>
        <v/>
      </c>
      <c r="AB100" s="32">
        <f>IF('Employee Master'!$B100="","",IF($C100="Old",IF($Z100&lt;='Tax Rates'!$C$31,MIN($AA100,'Tax Rates'!$C$32),0),IF($Z100&lt;='Tax Rates'!$C$29,MIN($AA100,'Tax Rates'!$C$30),MAX(0,$AA100-MAX(0,$Z100-'Tax Rates'!$C$29)))))</f>
        <v/>
      </c>
      <c r="AC100" s="32">
        <f>IF('Employee Master'!$B100="","",$AA100-$AB100)</f>
        <v/>
      </c>
      <c r="AD100" s="32">
        <f>IF('Employee Master'!$B100="","",IFERROR(LOOKUP($Z100-1,'Tax Rates'!$B$43:$B$47,'Tax Rates'!$B$43:$B$47),0))</f>
        <v/>
      </c>
      <c r="AE100" s="32">
        <f>IF('Employee Master'!$B100="","",IF($C100="Old",MAX(0,$AD100-IFERROR(INDEX('Tax Rates'!$C$16:$C$18,MATCH($D100,'Tax Rates'!$B$16:$B$18,0)),'Tax Rates'!$C$16))*'Tax Rates'!$C$22+MAX(0,$AD100-'Tax Rates'!$C$20)*('Tax Rates'!$C$23-'Tax Rates'!$C$22)+MAX(0,$AD100-'Tax Rates'!$C$21)*('Tax Rates'!$C$24-'Tax Rates'!$C$23),SUMPRODUCT(('Tax Rates'!$B$6:$B$12&lt;$AD100)*($AD100-'Tax Rates'!$B$6:$B$12)*'Tax Rates'!$E$6:$E$12)))</f>
        <v/>
      </c>
      <c r="AF100" s="32">
        <f>IF('Employee Master'!$B100="","",IF($C100="Old",IF($AD100&lt;='Tax Rates'!$C$31,MIN($AE100,'Tax Rates'!$C$32),0),IF($AD100&lt;='Tax Rates'!$C$29,MIN($AE100,'Tax Rates'!$C$30),MAX(0,$AE100-MAX(0,$AD100-'Tax Rates'!$C$29)))))</f>
        <v/>
      </c>
      <c r="AG100" s="32">
        <f>IF('Employee Master'!$B100="","",$AE100-$AF100)</f>
        <v/>
      </c>
      <c r="AH100" s="16">
        <f>IF('Employee Master'!$B100="","",IFERROR(LOOKUP($AD100-1,'Tax Rates'!$B$43:$B$47,IF($C100="Old",'Tax Rates'!$D$43:$D$47,'Tax Rates'!$C$43:$C$47)),0))</f>
        <v/>
      </c>
      <c r="AI100" s="32">
        <f>IF('Employee Master'!$B100="","",$AG100*(1+$AH100))</f>
        <v/>
      </c>
      <c r="AJ100" s="16">
        <f>IF('Employee Master'!$B100="","",IFERROR(LOOKUP($Z100-1,'Tax Rates'!$B$43:$B$47,IF($C100="Old",'Tax Rates'!$D$43:$D$47,'Tax Rates'!$C$43:$C$47)),0))</f>
        <v/>
      </c>
      <c r="AK100" s="32">
        <f>IF('Employee Master'!$B100="","",$AC100*$AJ100)</f>
        <v/>
      </c>
      <c r="AL100" s="32">
        <f>IF('Employee Master'!$B100="","",IF($AJ100=0,0,MAX(0,($AC100+$AK100)-($AI100+($Z100-$AD100)))))</f>
        <v/>
      </c>
      <c r="AM100" s="32">
        <f>IF('Employee Master'!$B100="","",$AC100+$AK100-$AL100)</f>
        <v/>
      </c>
      <c r="AN100" s="32">
        <f>IF('Employee Master'!$B100="","",$AM100*'Tax Rates'!$C$33)</f>
        <v/>
      </c>
      <c r="AO100" s="32">
        <f>IF('Employee Master'!$B100="","",ROUND($AM100+$AN100,0))</f>
        <v/>
      </c>
      <c r="AP100" s="31">
        <f>IF('Employee Master'!$B100="","",IF(LEN(TRIM('Employee Master'!$D100))&lt;&gt;10,"No",IF(ISNUMBER(VALUE(MID(TRIM('Employee Master'!$D100),6,4))),"Yes","No")))</f>
        <v/>
      </c>
      <c r="AQ100" s="32">
        <f>IF('Employee Master'!$B100="","",IF($AP100="Yes",0,ROUND($Z100*0.2,0)))</f>
        <v/>
      </c>
      <c r="AR100" s="38">
        <f>IF('Employee Master'!$B100="","",MAX($AO100,$AQ100))</f>
        <v/>
      </c>
      <c r="AS100" s="32">
        <f>IF('Employee Master'!$B100="","",N('Employee Master'!$AF100))</f>
        <v/>
      </c>
      <c r="AT100" s="32">
        <f>IF('Employee Master'!$B100="","",N('Employee Master'!$AD100))</f>
        <v/>
      </c>
      <c r="AU100" s="32">
        <f>IF('Employee Master'!$B100="","",N('Employee Master'!$AE100))</f>
        <v/>
      </c>
      <c r="AV100" s="32">
        <f>IF('Employee Master'!$B100="","",MAX(0,$AR100-$AS100-$AT100-$AU100))</f>
        <v/>
      </c>
      <c r="AW100" s="39">
        <f>IF('Employee Master'!$B100="","",IF(N('Employee Master'!$AG100)=0,12,N('Employee Master'!$AG100)))</f>
        <v/>
      </c>
      <c r="AX100" s="38">
        <f>IF('Employee Master'!$B100="","",ROUND($AV100/$AW100,0))</f>
        <v/>
      </c>
    </row>
    <row r="101">
      <c r="A101" s="34">
        <f>IF('Employee Master'!$B101="","",'Employee Master'!$B101)</f>
        <v/>
      </c>
      <c r="B101" s="34">
        <f>IF('Employee Master'!$B101="","",'Employee Master'!$C101)</f>
        <v/>
      </c>
      <c r="C101" s="34">
        <f>IF('Employee Master'!$B101="","",IF('Employee Master'!$I101="","New",'Employee Master'!$I101))</f>
        <v/>
      </c>
      <c r="D101" s="34">
        <f>IF('Employee Master'!$B101="","",IF('Employee Master'!$J101="","Below 60",'Employee Master'!$J101))</f>
        <v/>
      </c>
      <c r="E101" s="35">
        <f>IF('Employee Master'!$B101="","",'Salary Structure'!$N101)</f>
        <v/>
      </c>
      <c r="F101" s="35">
        <f>IF('Employee Master'!$B101="","",'Salary Structure'!$U101)</f>
        <v/>
      </c>
      <c r="G101" s="35">
        <f>IF('Employee Master'!$B101="","",$E101+$F101)</f>
        <v/>
      </c>
      <c r="H101" s="35">
        <f>IF('Employee Master'!$B101="","",'Salary Structure'!$D101)</f>
        <v/>
      </c>
      <c r="I101" s="35">
        <f>IF('Employee Master'!$B101="","",'Salary Structure'!$E101)</f>
        <v/>
      </c>
      <c r="J101" s="35">
        <f>IF('Employee Master'!$B101="","",N('Employee Master'!$Q101)*12)</f>
        <v/>
      </c>
      <c r="K101" s="35">
        <f>IF('Employee Master'!$B101="","",IF(AND($C101="Old",$J101&gt;0,$I101&gt;0),MAX(0,MIN($I101,$J101-0.1*$H101,IF('Employee Master'!$P101="Yes",0.5,0.4)*$H101)),0))</f>
        <v/>
      </c>
      <c r="L101" s="35">
        <f>IF('Employee Master'!$B101="","",IF($C101="Old",N('Employee Master'!$V101),0))</f>
        <v/>
      </c>
      <c r="M101" s="35">
        <f>IF('Employee Master'!$B101="","",IF($C101="Old",'Tax Rates'!$C$28,'Tax Rates'!$C$27))</f>
        <v/>
      </c>
      <c r="N101" s="35">
        <f>IF('Employee Master'!$B101="","",IF($C101="Old",'Salary Structure'!$T101,0))</f>
        <v/>
      </c>
      <c r="O101" s="35">
        <f>IF('Employee Master'!$B101="","",$G101-$K101-$L101-$M101-$N101)</f>
        <v/>
      </c>
      <c r="P101" s="35">
        <f>IF('Employee Master'!$B101="","",N('Employee Master'!$AC101))</f>
        <v/>
      </c>
      <c r="Q101" s="35">
        <f>IF('Employee Master'!$B101="","",N('Employee Master'!$W101))</f>
        <v/>
      </c>
      <c r="R101" s="35">
        <f>IF('Employee Master'!$B101="","",IF($C101="Old",MIN(N('Employee Master'!$X101),'Tax Rates'!$C$36),0))</f>
        <v/>
      </c>
      <c r="S101" s="35">
        <f>IF('Employee Master'!$B101="","",MAX(0,$O101+$P101+$Q101-$R101))</f>
        <v/>
      </c>
      <c r="T101" s="35">
        <f>IF('Employee Master'!$B101="","",IF($C101="Old",MIN(N('Employee Master'!$Y101),'Tax Rates'!$C$34),0))</f>
        <v/>
      </c>
      <c r="U101" s="35">
        <f>IF('Employee Master'!$B101="","",IF($C101="Old",MIN(N('Employee Master'!$Z101),'Tax Rates'!$C$35),0))</f>
        <v/>
      </c>
      <c r="V101" s="35">
        <f>IF('Employee Master'!$B101="","",IF($C101="Old",N('Employee Master'!$AA101),0))</f>
        <v/>
      </c>
      <c r="W101" s="35">
        <f>IF('Employee Master'!$B101="","",IF($C101="Old",N('Employee Master'!$AB101),0))</f>
        <v/>
      </c>
      <c r="X101" s="35">
        <f>IF('Employee Master'!$B101="","",MIN('Salary Structure'!$H101,$H101*IF($C101="Old",'Tax Rates'!$C$38,'Tax Rates'!$C$37)))</f>
        <v/>
      </c>
      <c r="Y101" s="35">
        <f>IF('Employee Master'!$B101="","",$T101+$U101+$V101+$W101+$X101)</f>
        <v/>
      </c>
      <c r="Z101" s="38">
        <f>IF('Employee Master'!$B101="","",ROUND(MAX(0,$S101-$Y101)/10,0)*10)</f>
        <v/>
      </c>
      <c r="AA101" s="35">
        <f>IF('Employee Master'!$B101="","",ROUND(IF($C101="Old",MAX(0,$Z101-IFERROR(INDEX('Tax Rates'!$C$16:$C$18,MATCH($D101,'Tax Rates'!$B$16:$B$18,0)),'Tax Rates'!$C$16))*'Tax Rates'!$C$22+MAX(0,$Z101-'Tax Rates'!$C$20)*('Tax Rates'!$C$23-'Tax Rates'!$C$22)+MAX(0,$Z101-'Tax Rates'!$C$21)*('Tax Rates'!$C$24-'Tax Rates'!$C$23),SUMPRODUCT(('Tax Rates'!$B$6:$B$12&lt;$Z101)*($Z101-'Tax Rates'!$B$6:$B$12)*'Tax Rates'!$E$6:$E$12)),2))</f>
        <v/>
      </c>
      <c r="AB101" s="35">
        <f>IF('Employee Master'!$B101="","",IF($C101="Old",IF($Z101&lt;='Tax Rates'!$C$31,MIN($AA101,'Tax Rates'!$C$32),0),IF($Z101&lt;='Tax Rates'!$C$29,MIN($AA101,'Tax Rates'!$C$30),MAX(0,$AA101-MAX(0,$Z101-'Tax Rates'!$C$29)))))</f>
        <v/>
      </c>
      <c r="AC101" s="35">
        <f>IF('Employee Master'!$B101="","",$AA101-$AB101)</f>
        <v/>
      </c>
      <c r="AD101" s="35">
        <f>IF('Employee Master'!$B101="","",IFERROR(LOOKUP($Z101-1,'Tax Rates'!$B$43:$B$47,'Tax Rates'!$B$43:$B$47),0))</f>
        <v/>
      </c>
      <c r="AE101" s="35">
        <f>IF('Employee Master'!$B101="","",IF($C101="Old",MAX(0,$AD101-IFERROR(INDEX('Tax Rates'!$C$16:$C$18,MATCH($D101,'Tax Rates'!$B$16:$B$18,0)),'Tax Rates'!$C$16))*'Tax Rates'!$C$22+MAX(0,$AD101-'Tax Rates'!$C$20)*('Tax Rates'!$C$23-'Tax Rates'!$C$22)+MAX(0,$AD101-'Tax Rates'!$C$21)*('Tax Rates'!$C$24-'Tax Rates'!$C$23),SUMPRODUCT(('Tax Rates'!$B$6:$B$12&lt;$AD101)*($AD101-'Tax Rates'!$B$6:$B$12)*'Tax Rates'!$E$6:$E$12)))</f>
        <v/>
      </c>
      <c r="AF101" s="35">
        <f>IF('Employee Master'!$B101="","",IF($C101="Old",IF($AD101&lt;='Tax Rates'!$C$31,MIN($AE101,'Tax Rates'!$C$32),0),IF($AD101&lt;='Tax Rates'!$C$29,MIN($AE101,'Tax Rates'!$C$30),MAX(0,$AE101-MAX(0,$AD101-'Tax Rates'!$C$29)))))</f>
        <v/>
      </c>
      <c r="AG101" s="35">
        <f>IF('Employee Master'!$B101="","",$AE101-$AF101)</f>
        <v/>
      </c>
      <c r="AH101" s="40">
        <f>IF('Employee Master'!$B101="","",IFERROR(LOOKUP($AD101-1,'Tax Rates'!$B$43:$B$47,IF($C101="Old",'Tax Rates'!$D$43:$D$47,'Tax Rates'!$C$43:$C$47)),0))</f>
        <v/>
      </c>
      <c r="AI101" s="35">
        <f>IF('Employee Master'!$B101="","",$AG101*(1+$AH101))</f>
        <v/>
      </c>
      <c r="AJ101" s="40">
        <f>IF('Employee Master'!$B101="","",IFERROR(LOOKUP($Z101-1,'Tax Rates'!$B$43:$B$47,IF($C101="Old",'Tax Rates'!$D$43:$D$47,'Tax Rates'!$C$43:$C$47)),0))</f>
        <v/>
      </c>
      <c r="AK101" s="35">
        <f>IF('Employee Master'!$B101="","",$AC101*$AJ101)</f>
        <v/>
      </c>
      <c r="AL101" s="35">
        <f>IF('Employee Master'!$B101="","",IF($AJ101=0,0,MAX(0,($AC101+$AK101)-($AI101+($Z101-$AD101)))))</f>
        <v/>
      </c>
      <c r="AM101" s="35">
        <f>IF('Employee Master'!$B101="","",$AC101+$AK101-$AL101)</f>
        <v/>
      </c>
      <c r="AN101" s="35">
        <f>IF('Employee Master'!$B101="","",$AM101*'Tax Rates'!$C$33)</f>
        <v/>
      </c>
      <c r="AO101" s="35">
        <f>IF('Employee Master'!$B101="","",ROUND($AM101+$AN101,0))</f>
        <v/>
      </c>
      <c r="AP101" s="34">
        <f>IF('Employee Master'!$B101="","",IF(LEN(TRIM('Employee Master'!$D101))&lt;&gt;10,"No",IF(ISNUMBER(VALUE(MID(TRIM('Employee Master'!$D101),6,4))),"Yes","No")))</f>
        <v/>
      </c>
      <c r="AQ101" s="35">
        <f>IF('Employee Master'!$B101="","",IF($AP101="Yes",0,ROUND($Z101*0.2,0)))</f>
        <v/>
      </c>
      <c r="AR101" s="38">
        <f>IF('Employee Master'!$B101="","",MAX($AO101,$AQ101))</f>
        <v/>
      </c>
      <c r="AS101" s="35">
        <f>IF('Employee Master'!$B101="","",N('Employee Master'!$AF101))</f>
        <v/>
      </c>
      <c r="AT101" s="35">
        <f>IF('Employee Master'!$B101="","",N('Employee Master'!$AD101))</f>
        <v/>
      </c>
      <c r="AU101" s="35">
        <f>IF('Employee Master'!$B101="","",N('Employee Master'!$AE101))</f>
        <v/>
      </c>
      <c r="AV101" s="35">
        <f>IF('Employee Master'!$B101="","",MAX(0,$AR101-$AS101-$AT101-$AU101))</f>
        <v/>
      </c>
      <c r="AW101" s="41">
        <f>IF('Employee Master'!$B101="","",IF(N('Employee Master'!$AG101)=0,12,N('Employee Master'!$AG101)))</f>
        <v/>
      </c>
      <c r="AX101" s="38">
        <f>IF('Employee Master'!$B101="","",ROUND($AV101/$AW101,0))</f>
        <v/>
      </c>
    </row>
    <row r="102">
      <c r="A102" s="31">
        <f>IF('Employee Master'!$B102="","",'Employee Master'!$B102)</f>
        <v/>
      </c>
      <c r="B102" s="31">
        <f>IF('Employee Master'!$B102="","",'Employee Master'!$C102)</f>
        <v/>
      </c>
      <c r="C102" s="31">
        <f>IF('Employee Master'!$B102="","",IF('Employee Master'!$I102="","New",'Employee Master'!$I102))</f>
        <v/>
      </c>
      <c r="D102" s="31">
        <f>IF('Employee Master'!$B102="","",IF('Employee Master'!$J102="","Below 60",'Employee Master'!$J102))</f>
        <v/>
      </c>
      <c r="E102" s="32">
        <f>IF('Employee Master'!$B102="","",'Salary Structure'!$N102)</f>
        <v/>
      </c>
      <c r="F102" s="32">
        <f>IF('Employee Master'!$B102="","",'Salary Structure'!$U102)</f>
        <v/>
      </c>
      <c r="G102" s="32">
        <f>IF('Employee Master'!$B102="","",$E102+$F102)</f>
        <v/>
      </c>
      <c r="H102" s="32">
        <f>IF('Employee Master'!$B102="","",'Salary Structure'!$D102)</f>
        <v/>
      </c>
      <c r="I102" s="32">
        <f>IF('Employee Master'!$B102="","",'Salary Structure'!$E102)</f>
        <v/>
      </c>
      <c r="J102" s="32">
        <f>IF('Employee Master'!$B102="","",N('Employee Master'!$Q102)*12)</f>
        <v/>
      </c>
      <c r="K102" s="32">
        <f>IF('Employee Master'!$B102="","",IF(AND($C102="Old",$J102&gt;0,$I102&gt;0),MAX(0,MIN($I102,$J102-0.1*$H102,IF('Employee Master'!$P102="Yes",0.5,0.4)*$H102)),0))</f>
        <v/>
      </c>
      <c r="L102" s="32">
        <f>IF('Employee Master'!$B102="","",IF($C102="Old",N('Employee Master'!$V102),0))</f>
        <v/>
      </c>
      <c r="M102" s="32">
        <f>IF('Employee Master'!$B102="","",IF($C102="Old",'Tax Rates'!$C$28,'Tax Rates'!$C$27))</f>
        <v/>
      </c>
      <c r="N102" s="32">
        <f>IF('Employee Master'!$B102="","",IF($C102="Old",'Salary Structure'!$T102,0))</f>
        <v/>
      </c>
      <c r="O102" s="32">
        <f>IF('Employee Master'!$B102="","",$G102-$K102-$L102-$M102-$N102)</f>
        <v/>
      </c>
      <c r="P102" s="32">
        <f>IF('Employee Master'!$B102="","",N('Employee Master'!$AC102))</f>
        <v/>
      </c>
      <c r="Q102" s="32">
        <f>IF('Employee Master'!$B102="","",N('Employee Master'!$W102))</f>
        <v/>
      </c>
      <c r="R102" s="32">
        <f>IF('Employee Master'!$B102="","",IF($C102="Old",MIN(N('Employee Master'!$X102),'Tax Rates'!$C$36),0))</f>
        <v/>
      </c>
      <c r="S102" s="32">
        <f>IF('Employee Master'!$B102="","",MAX(0,$O102+$P102+$Q102-$R102))</f>
        <v/>
      </c>
      <c r="T102" s="32">
        <f>IF('Employee Master'!$B102="","",IF($C102="Old",MIN(N('Employee Master'!$Y102),'Tax Rates'!$C$34),0))</f>
        <v/>
      </c>
      <c r="U102" s="32">
        <f>IF('Employee Master'!$B102="","",IF($C102="Old",MIN(N('Employee Master'!$Z102),'Tax Rates'!$C$35),0))</f>
        <v/>
      </c>
      <c r="V102" s="32">
        <f>IF('Employee Master'!$B102="","",IF($C102="Old",N('Employee Master'!$AA102),0))</f>
        <v/>
      </c>
      <c r="W102" s="32">
        <f>IF('Employee Master'!$B102="","",IF($C102="Old",N('Employee Master'!$AB102),0))</f>
        <v/>
      </c>
      <c r="X102" s="32">
        <f>IF('Employee Master'!$B102="","",MIN('Salary Structure'!$H102,$H102*IF($C102="Old",'Tax Rates'!$C$38,'Tax Rates'!$C$37)))</f>
        <v/>
      </c>
      <c r="Y102" s="32">
        <f>IF('Employee Master'!$B102="","",$T102+$U102+$V102+$W102+$X102)</f>
        <v/>
      </c>
      <c r="Z102" s="38">
        <f>IF('Employee Master'!$B102="","",ROUND(MAX(0,$S102-$Y102)/10,0)*10)</f>
        <v/>
      </c>
      <c r="AA102" s="32">
        <f>IF('Employee Master'!$B102="","",ROUND(IF($C102="Old",MAX(0,$Z102-IFERROR(INDEX('Tax Rates'!$C$16:$C$18,MATCH($D102,'Tax Rates'!$B$16:$B$18,0)),'Tax Rates'!$C$16))*'Tax Rates'!$C$22+MAX(0,$Z102-'Tax Rates'!$C$20)*('Tax Rates'!$C$23-'Tax Rates'!$C$22)+MAX(0,$Z102-'Tax Rates'!$C$21)*('Tax Rates'!$C$24-'Tax Rates'!$C$23),SUMPRODUCT(('Tax Rates'!$B$6:$B$12&lt;$Z102)*($Z102-'Tax Rates'!$B$6:$B$12)*'Tax Rates'!$E$6:$E$12)),2))</f>
        <v/>
      </c>
      <c r="AB102" s="32">
        <f>IF('Employee Master'!$B102="","",IF($C102="Old",IF($Z102&lt;='Tax Rates'!$C$31,MIN($AA102,'Tax Rates'!$C$32),0),IF($Z102&lt;='Tax Rates'!$C$29,MIN($AA102,'Tax Rates'!$C$30),MAX(0,$AA102-MAX(0,$Z102-'Tax Rates'!$C$29)))))</f>
        <v/>
      </c>
      <c r="AC102" s="32">
        <f>IF('Employee Master'!$B102="","",$AA102-$AB102)</f>
        <v/>
      </c>
      <c r="AD102" s="32">
        <f>IF('Employee Master'!$B102="","",IFERROR(LOOKUP($Z102-1,'Tax Rates'!$B$43:$B$47,'Tax Rates'!$B$43:$B$47),0))</f>
        <v/>
      </c>
      <c r="AE102" s="32">
        <f>IF('Employee Master'!$B102="","",IF($C102="Old",MAX(0,$AD102-IFERROR(INDEX('Tax Rates'!$C$16:$C$18,MATCH($D102,'Tax Rates'!$B$16:$B$18,0)),'Tax Rates'!$C$16))*'Tax Rates'!$C$22+MAX(0,$AD102-'Tax Rates'!$C$20)*('Tax Rates'!$C$23-'Tax Rates'!$C$22)+MAX(0,$AD102-'Tax Rates'!$C$21)*('Tax Rates'!$C$24-'Tax Rates'!$C$23),SUMPRODUCT(('Tax Rates'!$B$6:$B$12&lt;$AD102)*($AD102-'Tax Rates'!$B$6:$B$12)*'Tax Rates'!$E$6:$E$12)))</f>
        <v/>
      </c>
      <c r="AF102" s="32">
        <f>IF('Employee Master'!$B102="","",IF($C102="Old",IF($AD102&lt;='Tax Rates'!$C$31,MIN($AE102,'Tax Rates'!$C$32),0),IF($AD102&lt;='Tax Rates'!$C$29,MIN($AE102,'Tax Rates'!$C$30),MAX(0,$AE102-MAX(0,$AD102-'Tax Rates'!$C$29)))))</f>
        <v/>
      </c>
      <c r="AG102" s="32">
        <f>IF('Employee Master'!$B102="","",$AE102-$AF102)</f>
        <v/>
      </c>
      <c r="AH102" s="16">
        <f>IF('Employee Master'!$B102="","",IFERROR(LOOKUP($AD102-1,'Tax Rates'!$B$43:$B$47,IF($C102="Old",'Tax Rates'!$D$43:$D$47,'Tax Rates'!$C$43:$C$47)),0))</f>
        <v/>
      </c>
      <c r="AI102" s="32">
        <f>IF('Employee Master'!$B102="","",$AG102*(1+$AH102))</f>
        <v/>
      </c>
      <c r="AJ102" s="16">
        <f>IF('Employee Master'!$B102="","",IFERROR(LOOKUP($Z102-1,'Tax Rates'!$B$43:$B$47,IF($C102="Old",'Tax Rates'!$D$43:$D$47,'Tax Rates'!$C$43:$C$47)),0))</f>
        <v/>
      </c>
      <c r="AK102" s="32">
        <f>IF('Employee Master'!$B102="","",$AC102*$AJ102)</f>
        <v/>
      </c>
      <c r="AL102" s="32">
        <f>IF('Employee Master'!$B102="","",IF($AJ102=0,0,MAX(0,($AC102+$AK102)-($AI102+($Z102-$AD102)))))</f>
        <v/>
      </c>
      <c r="AM102" s="32">
        <f>IF('Employee Master'!$B102="","",$AC102+$AK102-$AL102)</f>
        <v/>
      </c>
      <c r="AN102" s="32">
        <f>IF('Employee Master'!$B102="","",$AM102*'Tax Rates'!$C$33)</f>
        <v/>
      </c>
      <c r="AO102" s="32">
        <f>IF('Employee Master'!$B102="","",ROUND($AM102+$AN102,0))</f>
        <v/>
      </c>
      <c r="AP102" s="31">
        <f>IF('Employee Master'!$B102="","",IF(LEN(TRIM('Employee Master'!$D102))&lt;&gt;10,"No",IF(ISNUMBER(VALUE(MID(TRIM('Employee Master'!$D102),6,4))),"Yes","No")))</f>
        <v/>
      </c>
      <c r="AQ102" s="32">
        <f>IF('Employee Master'!$B102="","",IF($AP102="Yes",0,ROUND($Z102*0.2,0)))</f>
        <v/>
      </c>
      <c r="AR102" s="38">
        <f>IF('Employee Master'!$B102="","",MAX($AO102,$AQ102))</f>
        <v/>
      </c>
      <c r="AS102" s="32">
        <f>IF('Employee Master'!$B102="","",N('Employee Master'!$AF102))</f>
        <v/>
      </c>
      <c r="AT102" s="32">
        <f>IF('Employee Master'!$B102="","",N('Employee Master'!$AD102))</f>
        <v/>
      </c>
      <c r="AU102" s="32">
        <f>IF('Employee Master'!$B102="","",N('Employee Master'!$AE102))</f>
        <v/>
      </c>
      <c r="AV102" s="32">
        <f>IF('Employee Master'!$B102="","",MAX(0,$AR102-$AS102-$AT102-$AU102))</f>
        <v/>
      </c>
      <c r="AW102" s="39">
        <f>IF('Employee Master'!$B102="","",IF(N('Employee Master'!$AG102)=0,12,N('Employee Master'!$AG102)))</f>
        <v/>
      </c>
      <c r="AX102" s="38">
        <f>IF('Employee Master'!$B102="","",ROUND($AV102/$AW102,0))</f>
        <v/>
      </c>
    </row>
    <row r="103">
      <c r="A103" s="34">
        <f>IF('Employee Master'!$B103="","",'Employee Master'!$B103)</f>
        <v/>
      </c>
      <c r="B103" s="34">
        <f>IF('Employee Master'!$B103="","",'Employee Master'!$C103)</f>
        <v/>
      </c>
      <c r="C103" s="34">
        <f>IF('Employee Master'!$B103="","",IF('Employee Master'!$I103="","New",'Employee Master'!$I103))</f>
        <v/>
      </c>
      <c r="D103" s="34">
        <f>IF('Employee Master'!$B103="","",IF('Employee Master'!$J103="","Below 60",'Employee Master'!$J103))</f>
        <v/>
      </c>
      <c r="E103" s="35">
        <f>IF('Employee Master'!$B103="","",'Salary Structure'!$N103)</f>
        <v/>
      </c>
      <c r="F103" s="35">
        <f>IF('Employee Master'!$B103="","",'Salary Structure'!$U103)</f>
        <v/>
      </c>
      <c r="G103" s="35">
        <f>IF('Employee Master'!$B103="","",$E103+$F103)</f>
        <v/>
      </c>
      <c r="H103" s="35">
        <f>IF('Employee Master'!$B103="","",'Salary Structure'!$D103)</f>
        <v/>
      </c>
      <c r="I103" s="35">
        <f>IF('Employee Master'!$B103="","",'Salary Structure'!$E103)</f>
        <v/>
      </c>
      <c r="J103" s="35">
        <f>IF('Employee Master'!$B103="","",N('Employee Master'!$Q103)*12)</f>
        <v/>
      </c>
      <c r="K103" s="35">
        <f>IF('Employee Master'!$B103="","",IF(AND($C103="Old",$J103&gt;0,$I103&gt;0),MAX(0,MIN($I103,$J103-0.1*$H103,IF('Employee Master'!$P103="Yes",0.5,0.4)*$H103)),0))</f>
        <v/>
      </c>
      <c r="L103" s="35">
        <f>IF('Employee Master'!$B103="","",IF($C103="Old",N('Employee Master'!$V103),0))</f>
        <v/>
      </c>
      <c r="M103" s="35">
        <f>IF('Employee Master'!$B103="","",IF($C103="Old",'Tax Rates'!$C$28,'Tax Rates'!$C$27))</f>
        <v/>
      </c>
      <c r="N103" s="35">
        <f>IF('Employee Master'!$B103="","",IF($C103="Old",'Salary Structure'!$T103,0))</f>
        <v/>
      </c>
      <c r="O103" s="35">
        <f>IF('Employee Master'!$B103="","",$G103-$K103-$L103-$M103-$N103)</f>
        <v/>
      </c>
      <c r="P103" s="35">
        <f>IF('Employee Master'!$B103="","",N('Employee Master'!$AC103))</f>
        <v/>
      </c>
      <c r="Q103" s="35">
        <f>IF('Employee Master'!$B103="","",N('Employee Master'!$W103))</f>
        <v/>
      </c>
      <c r="R103" s="35">
        <f>IF('Employee Master'!$B103="","",IF($C103="Old",MIN(N('Employee Master'!$X103),'Tax Rates'!$C$36),0))</f>
        <v/>
      </c>
      <c r="S103" s="35">
        <f>IF('Employee Master'!$B103="","",MAX(0,$O103+$P103+$Q103-$R103))</f>
        <v/>
      </c>
      <c r="T103" s="35">
        <f>IF('Employee Master'!$B103="","",IF($C103="Old",MIN(N('Employee Master'!$Y103),'Tax Rates'!$C$34),0))</f>
        <v/>
      </c>
      <c r="U103" s="35">
        <f>IF('Employee Master'!$B103="","",IF($C103="Old",MIN(N('Employee Master'!$Z103),'Tax Rates'!$C$35),0))</f>
        <v/>
      </c>
      <c r="V103" s="35">
        <f>IF('Employee Master'!$B103="","",IF($C103="Old",N('Employee Master'!$AA103),0))</f>
        <v/>
      </c>
      <c r="W103" s="35">
        <f>IF('Employee Master'!$B103="","",IF($C103="Old",N('Employee Master'!$AB103),0))</f>
        <v/>
      </c>
      <c r="X103" s="35">
        <f>IF('Employee Master'!$B103="","",MIN('Salary Structure'!$H103,$H103*IF($C103="Old",'Tax Rates'!$C$38,'Tax Rates'!$C$37)))</f>
        <v/>
      </c>
      <c r="Y103" s="35">
        <f>IF('Employee Master'!$B103="","",$T103+$U103+$V103+$W103+$X103)</f>
        <v/>
      </c>
      <c r="Z103" s="38">
        <f>IF('Employee Master'!$B103="","",ROUND(MAX(0,$S103-$Y103)/10,0)*10)</f>
        <v/>
      </c>
      <c r="AA103" s="35">
        <f>IF('Employee Master'!$B103="","",ROUND(IF($C103="Old",MAX(0,$Z103-IFERROR(INDEX('Tax Rates'!$C$16:$C$18,MATCH($D103,'Tax Rates'!$B$16:$B$18,0)),'Tax Rates'!$C$16))*'Tax Rates'!$C$22+MAX(0,$Z103-'Tax Rates'!$C$20)*('Tax Rates'!$C$23-'Tax Rates'!$C$22)+MAX(0,$Z103-'Tax Rates'!$C$21)*('Tax Rates'!$C$24-'Tax Rates'!$C$23),SUMPRODUCT(('Tax Rates'!$B$6:$B$12&lt;$Z103)*($Z103-'Tax Rates'!$B$6:$B$12)*'Tax Rates'!$E$6:$E$12)),2))</f>
        <v/>
      </c>
      <c r="AB103" s="35">
        <f>IF('Employee Master'!$B103="","",IF($C103="Old",IF($Z103&lt;='Tax Rates'!$C$31,MIN($AA103,'Tax Rates'!$C$32),0),IF($Z103&lt;='Tax Rates'!$C$29,MIN($AA103,'Tax Rates'!$C$30),MAX(0,$AA103-MAX(0,$Z103-'Tax Rates'!$C$29)))))</f>
        <v/>
      </c>
      <c r="AC103" s="35">
        <f>IF('Employee Master'!$B103="","",$AA103-$AB103)</f>
        <v/>
      </c>
      <c r="AD103" s="35">
        <f>IF('Employee Master'!$B103="","",IFERROR(LOOKUP($Z103-1,'Tax Rates'!$B$43:$B$47,'Tax Rates'!$B$43:$B$47),0))</f>
        <v/>
      </c>
      <c r="AE103" s="35">
        <f>IF('Employee Master'!$B103="","",IF($C103="Old",MAX(0,$AD103-IFERROR(INDEX('Tax Rates'!$C$16:$C$18,MATCH($D103,'Tax Rates'!$B$16:$B$18,0)),'Tax Rates'!$C$16))*'Tax Rates'!$C$22+MAX(0,$AD103-'Tax Rates'!$C$20)*('Tax Rates'!$C$23-'Tax Rates'!$C$22)+MAX(0,$AD103-'Tax Rates'!$C$21)*('Tax Rates'!$C$24-'Tax Rates'!$C$23),SUMPRODUCT(('Tax Rates'!$B$6:$B$12&lt;$AD103)*($AD103-'Tax Rates'!$B$6:$B$12)*'Tax Rates'!$E$6:$E$12)))</f>
        <v/>
      </c>
      <c r="AF103" s="35">
        <f>IF('Employee Master'!$B103="","",IF($C103="Old",IF($AD103&lt;='Tax Rates'!$C$31,MIN($AE103,'Tax Rates'!$C$32),0),IF($AD103&lt;='Tax Rates'!$C$29,MIN($AE103,'Tax Rates'!$C$30),MAX(0,$AE103-MAX(0,$AD103-'Tax Rates'!$C$29)))))</f>
        <v/>
      </c>
      <c r="AG103" s="35">
        <f>IF('Employee Master'!$B103="","",$AE103-$AF103)</f>
        <v/>
      </c>
      <c r="AH103" s="40">
        <f>IF('Employee Master'!$B103="","",IFERROR(LOOKUP($AD103-1,'Tax Rates'!$B$43:$B$47,IF($C103="Old",'Tax Rates'!$D$43:$D$47,'Tax Rates'!$C$43:$C$47)),0))</f>
        <v/>
      </c>
      <c r="AI103" s="35">
        <f>IF('Employee Master'!$B103="","",$AG103*(1+$AH103))</f>
        <v/>
      </c>
      <c r="AJ103" s="40">
        <f>IF('Employee Master'!$B103="","",IFERROR(LOOKUP($Z103-1,'Tax Rates'!$B$43:$B$47,IF($C103="Old",'Tax Rates'!$D$43:$D$47,'Tax Rates'!$C$43:$C$47)),0))</f>
        <v/>
      </c>
      <c r="AK103" s="35">
        <f>IF('Employee Master'!$B103="","",$AC103*$AJ103)</f>
        <v/>
      </c>
      <c r="AL103" s="35">
        <f>IF('Employee Master'!$B103="","",IF($AJ103=0,0,MAX(0,($AC103+$AK103)-($AI103+($Z103-$AD103)))))</f>
        <v/>
      </c>
      <c r="AM103" s="35">
        <f>IF('Employee Master'!$B103="","",$AC103+$AK103-$AL103)</f>
        <v/>
      </c>
      <c r="AN103" s="35">
        <f>IF('Employee Master'!$B103="","",$AM103*'Tax Rates'!$C$33)</f>
        <v/>
      </c>
      <c r="AO103" s="35">
        <f>IF('Employee Master'!$B103="","",ROUND($AM103+$AN103,0))</f>
        <v/>
      </c>
      <c r="AP103" s="34">
        <f>IF('Employee Master'!$B103="","",IF(LEN(TRIM('Employee Master'!$D103))&lt;&gt;10,"No",IF(ISNUMBER(VALUE(MID(TRIM('Employee Master'!$D103),6,4))),"Yes","No")))</f>
        <v/>
      </c>
      <c r="AQ103" s="35">
        <f>IF('Employee Master'!$B103="","",IF($AP103="Yes",0,ROUND($Z103*0.2,0)))</f>
        <v/>
      </c>
      <c r="AR103" s="38">
        <f>IF('Employee Master'!$B103="","",MAX($AO103,$AQ103))</f>
        <v/>
      </c>
      <c r="AS103" s="35">
        <f>IF('Employee Master'!$B103="","",N('Employee Master'!$AF103))</f>
        <v/>
      </c>
      <c r="AT103" s="35">
        <f>IF('Employee Master'!$B103="","",N('Employee Master'!$AD103))</f>
        <v/>
      </c>
      <c r="AU103" s="35">
        <f>IF('Employee Master'!$B103="","",N('Employee Master'!$AE103))</f>
        <v/>
      </c>
      <c r="AV103" s="35">
        <f>IF('Employee Master'!$B103="","",MAX(0,$AR103-$AS103-$AT103-$AU103))</f>
        <v/>
      </c>
      <c r="AW103" s="41">
        <f>IF('Employee Master'!$B103="","",IF(N('Employee Master'!$AG103)=0,12,N('Employee Master'!$AG103)))</f>
        <v/>
      </c>
      <c r="AX103" s="38">
        <f>IF('Employee Master'!$B103="","",ROUND($AV103/$AW103,0))</f>
        <v/>
      </c>
    </row>
    <row r="104">
      <c r="B104" s="42" t="inlineStr">
        <is>
          <t>TOTAL</t>
        </is>
      </c>
      <c r="G104" s="11">
        <f>SUM(G4:G103)</f>
        <v/>
      </c>
      <c r="Z104" s="11">
        <f>SUM(Z4:Z103)</f>
        <v/>
      </c>
      <c r="AR104" s="11">
        <f>SUM(AR4:AR103)</f>
        <v/>
      </c>
      <c r="AV104" s="11">
        <f>SUM(AV4:AV103)</f>
        <v/>
      </c>
      <c r="AX104" s="11">
        <f>SUM(AX4:AX103)</f>
        <v/>
      </c>
    </row>
  </sheetData>
  <mergeCells count="2">
    <mergeCell ref="A2:AX2"/>
    <mergeCell ref="A1:AX1"/>
  </mergeCells>
  <pageMargins left="0.75" right="0.75" top="1" bottom="1" header="0.5" footer="0.5"/>
</worksheet>
</file>

<file path=xl/worksheets/sheet7.xml><?xml version="1.0" encoding="utf-8"?>
<worksheet xmlns="http://schemas.openxmlformats.org/spreadsheetml/2006/main">
  <sheetPr>
    <tabColor rgb="00FFC000"/>
    <outlinePr summaryBelow="1" summaryRight="1"/>
    <pageSetUpPr/>
  </sheetPr>
  <dimension ref="A1:N103"/>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14" customWidth="1" min="1" max="1"/>
    <col width="22"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s>
  <sheetData>
    <row r="1" ht="30" customHeight="1">
      <c r="A1" s="1" t="inlineStr">
        <is>
          <t>Attendance — loss-of-pay days by month</t>
        </is>
      </c>
    </row>
    <row r="2" ht="16" customHeight="1">
      <c r="A2" s="2" t="inlineStr">
        <is>
          <t>Enter LOP days only. Blank means a full month was paid. The Payroll Register prorates earnings on paid days over days in the month.</t>
        </is>
      </c>
    </row>
    <row r="3" ht="24" customHeight="1">
      <c r="A3" s="12" t="inlineStr">
        <is>
          <t>Employee Code</t>
        </is>
      </c>
      <c r="B3" s="12" t="inlineStr">
        <is>
          <t>Employee Name</t>
        </is>
      </c>
      <c r="C3" s="12" t="inlineStr">
        <is>
          <t>April</t>
        </is>
      </c>
      <c r="D3" s="12" t="inlineStr">
        <is>
          <t>May</t>
        </is>
      </c>
      <c r="E3" s="12" t="inlineStr">
        <is>
          <t>June</t>
        </is>
      </c>
      <c r="F3" s="12" t="inlineStr">
        <is>
          <t>July</t>
        </is>
      </c>
      <c r="G3" s="12" t="inlineStr">
        <is>
          <t>August</t>
        </is>
      </c>
      <c r="H3" s="12" t="inlineStr">
        <is>
          <t>September</t>
        </is>
      </c>
      <c r="I3" s="12" t="inlineStr">
        <is>
          <t>October</t>
        </is>
      </c>
      <c r="J3" s="12" t="inlineStr">
        <is>
          <t>November</t>
        </is>
      </c>
      <c r="K3" s="12" t="inlineStr">
        <is>
          <t>December</t>
        </is>
      </c>
      <c r="L3" s="12" t="inlineStr">
        <is>
          <t>January</t>
        </is>
      </c>
      <c r="M3" s="12" t="inlineStr">
        <is>
          <t>February</t>
        </is>
      </c>
      <c r="N3" s="12" t="inlineStr">
        <is>
          <t>March</t>
        </is>
      </c>
    </row>
    <row r="4">
      <c r="A4" s="31">
        <f>IF('Employee Master'!$B4="","",'Employee Master'!$B4)</f>
        <v/>
      </c>
      <c r="B4" s="31">
        <f>IF($A4="","",'Employee Master'!$C4)</f>
        <v/>
      </c>
      <c r="C4" s="24" t="n"/>
      <c r="D4" s="24" t="n"/>
      <c r="E4" s="24" t="n"/>
      <c r="F4" s="24" t="n"/>
      <c r="G4" s="24" t="n"/>
      <c r="H4" s="24" t="n"/>
      <c r="I4" s="24" t="n"/>
      <c r="J4" s="24" t="n"/>
      <c r="K4" s="24" t="n"/>
      <c r="L4" s="24" t="n"/>
      <c r="M4" s="24" t="n"/>
      <c r="N4" s="24" t="n"/>
    </row>
    <row r="5">
      <c r="A5" s="31">
        <f>IF('Employee Master'!$B5="","",'Employee Master'!$B5)</f>
        <v/>
      </c>
      <c r="B5" s="31">
        <f>IF($A5="","",'Employee Master'!$C5)</f>
        <v/>
      </c>
      <c r="C5" s="24" t="n"/>
      <c r="D5" s="24" t="n"/>
      <c r="E5" s="24" t="n"/>
      <c r="F5" s="24" t="n"/>
      <c r="G5" s="24" t="n"/>
      <c r="H5" s="24" t="n"/>
      <c r="I5" s="24" t="n"/>
      <c r="J5" s="24" t="n"/>
      <c r="K5" s="24" t="n"/>
      <c r="L5" s="24" t="n"/>
      <c r="M5" s="24" t="n"/>
      <c r="N5" s="24" t="n"/>
    </row>
    <row r="6">
      <c r="A6" s="31">
        <f>IF('Employee Master'!$B6="","",'Employee Master'!$B6)</f>
        <v/>
      </c>
      <c r="B6" s="31">
        <f>IF($A6="","",'Employee Master'!$C6)</f>
        <v/>
      </c>
      <c r="C6" s="24" t="n"/>
      <c r="D6" s="24" t="n"/>
      <c r="E6" s="24" t="n"/>
      <c r="F6" s="24" t="n"/>
      <c r="G6" s="24" t="n"/>
      <c r="H6" s="24" t="n"/>
      <c r="I6" s="24" t="n"/>
      <c r="J6" s="24" t="n"/>
      <c r="K6" s="24" t="n"/>
      <c r="L6" s="24" t="n"/>
      <c r="M6" s="24" t="n"/>
      <c r="N6" s="24" t="n"/>
    </row>
    <row r="7">
      <c r="A7" s="31">
        <f>IF('Employee Master'!$B7="","",'Employee Master'!$B7)</f>
        <v/>
      </c>
      <c r="B7" s="31">
        <f>IF($A7="","",'Employee Master'!$C7)</f>
        <v/>
      </c>
      <c r="C7" s="24" t="n"/>
      <c r="D7" s="24" t="n"/>
      <c r="E7" s="24" t="n"/>
      <c r="F7" s="24" t="n"/>
      <c r="G7" s="24" t="n"/>
      <c r="H7" s="24" t="n"/>
      <c r="I7" s="24" t="n"/>
      <c r="J7" s="24" t="n"/>
      <c r="K7" s="24" t="n"/>
      <c r="L7" s="24" t="n"/>
      <c r="M7" s="24" t="n"/>
      <c r="N7" s="24" t="n"/>
    </row>
    <row r="8">
      <c r="A8" s="31">
        <f>IF('Employee Master'!$B8="","",'Employee Master'!$B8)</f>
        <v/>
      </c>
      <c r="B8" s="31">
        <f>IF($A8="","",'Employee Master'!$C8)</f>
        <v/>
      </c>
      <c r="C8" s="24" t="n"/>
      <c r="D8" s="24" t="n"/>
      <c r="E8" s="24" t="n"/>
      <c r="F8" s="24" t="n"/>
      <c r="G8" s="24" t="n"/>
      <c r="H8" s="24" t="n"/>
      <c r="I8" s="24" t="n"/>
      <c r="J8" s="24" t="n"/>
      <c r="K8" s="24" t="n"/>
      <c r="L8" s="24" t="n"/>
      <c r="M8" s="24" t="n"/>
      <c r="N8" s="24" t="n"/>
    </row>
    <row r="9">
      <c r="A9" s="31">
        <f>IF('Employee Master'!$B9="","",'Employee Master'!$B9)</f>
        <v/>
      </c>
      <c r="B9" s="31">
        <f>IF($A9="","",'Employee Master'!$C9)</f>
        <v/>
      </c>
      <c r="C9" s="24" t="n"/>
      <c r="D9" s="24" t="n"/>
      <c r="E9" s="24" t="n"/>
      <c r="F9" s="24" t="n"/>
      <c r="G9" s="24" t="n"/>
      <c r="H9" s="24" t="n"/>
      <c r="I9" s="24" t="n"/>
      <c r="J9" s="24" t="n"/>
      <c r="K9" s="24" t="n"/>
      <c r="L9" s="24" t="n"/>
      <c r="M9" s="24" t="n"/>
      <c r="N9" s="24" t="n"/>
    </row>
    <row r="10">
      <c r="A10" s="31">
        <f>IF('Employee Master'!$B10="","",'Employee Master'!$B10)</f>
        <v/>
      </c>
      <c r="B10" s="31">
        <f>IF($A10="","",'Employee Master'!$C10)</f>
        <v/>
      </c>
      <c r="C10" s="24" t="n"/>
      <c r="D10" s="24" t="n"/>
      <c r="E10" s="24" t="n"/>
      <c r="F10" s="24" t="n"/>
      <c r="G10" s="24" t="n"/>
      <c r="H10" s="24" t="n"/>
      <c r="I10" s="24" t="n"/>
      <c r="J10" s="24" t="n"/>
      <c r="K10" s="24" t="n"/>
      <c r="L10" s="24" t="n"/>
      <c r="M10" s="24" t="n"/>
      <c r="N10" s="24" t="n"/>
    </row>
    <row r="11">
      <c r="A11" s="31">
        <f>IF('Employee Master'!$B11="","",'Employee Master'!$B11)</f>
        <v/>
      </c>
      <c r="B11" s="31">
        <f>IF($A11="","",'Employee Master'!$C11)</f>
        <v/>
      </c>
      <c r="C11" s="24" t="n"/>
      <c r="D11" s="24" t="n"/>
      <c r="E11" s="24" t="n"/>
      <c r="F11" s="24" t="n"/>
      <c r="G11" s="24" t="n"/>
      <c r="H11" s="24" t="n"/>
      <c r="I11" s="24" t="n"/>
      <c r="J11" s="24" t="n"/>
      <c r="K11" s="24" t="n"/>
      <c r="L11" s="24" t="n"/>
      <c r="M11" s="24" t="n"/>
      <c r="N11" s="24" t="n"/>
    </row>
    <row r="12">
      <c r="A12" s="31">
        <f>IF('Employee Master'!$B12="","",'Employee Master'!$B12)</f>
        <v/>
      </c>
      <c r="B12" s="31">
        <f>IF($A12="","",'Employee Master'!$C12)</f>
        <v/>
      </c>
      <c r="C12" s="24" t="n"/>
      <c r="D12" s="24" t="n"/>
      <c r="E12" s="24" t="n"/>
      <c r="F12" s="24" t="n"/>
      <c r="G12" s="24" t="n"/>
      <c r="H12" s="24" t="n"/>
      <c r="I12" s="24" t="n"/>
      <c r="J12" s="24" t="n"/>
      <c r="K12" s="24" t="n"/>
      <c r="L12" s="24" t="n"/>
      <c r="M12" s="24" t="n"/>
      <c r="N12" s="24" t="n"/>
    </row>
    <row r="13">
      <c r="A13" s="31">
        <f>IF('Employee Master'!$B13="","",'Employee Master'!$B13)</f>
        <v/>
      </c>
      <c r="B13" s="31">
        <f>IF($A13="","",'Employee Master'!$C13)</f>
        <v/>
      </c>
      <c r="C13" s="24" t="n"/>
      <c r="D13" s="24" t="n"/>
      <c r="E13" s="24" t="n"/>
      <c r="F13" s="24" t="n"/>
      <c r="G13" s="24" t="n"/>
      <c r="H13" s="24" t="n"/>
      <c r="I13" s="24" t="n"/>
      <c r="J13" s="24" t="n"/>
      <c r="K13" s="24" t="n"/>
      <c r="L13" s="24" t="n"/>
      <c r="M13" s="24" t="n"/>
      <c r="N13" s="24" t="n"/>
    </row>
    <row r="14">
      <c r="A14" s="31">
        <f>IF('Employee Master'!$B14="","",'Employee Master'!$B14)</f>
        <v/>
      </c>
      <c r="B14" s="31">
        <f>IF($A14="","",'Employee Master'!$C14)</f>
        <v/>
      </c>
      <c r="C14" s="24" t="n"/>
      <c r="D14" s="24" t="n"/>
      <c r="E14" s="24" t="n"/>
      <c r="F14" s="24" t="n"/>
      <c r="G14" s="24" t="n"/>
      <c r="H14" s="24" t="n"/>
      <c r="I14" s="24" t="n"/>
      <c r="J14" s="24" t="n"/>
      <c r="K14" s="24" t="n"/>
      <c r="L14" s="24" t="n"/>
      <c r="M14" s="24" t="n"/>
      <c r="N14" s="24" t="n"/>
    </row>
    <row r="15">
      <c r="A15" s="31">
        <f>IF('Employee Master'!$B15="","",'Employee Master'!$B15)</f>
        <v/>
      </c>
      <c r="B15" s="31">
        <f>IF($A15="","",'Employee Master'!$C15)</f>
        <v/>
      </c>
      <c r="C15" s="24" t="n"/>
      <c r="D15" s="24" t="n"/>
      <c r="E15" s="24" t="n"/>
      <c r="F15" s="24" t="n"/>
      <c r="G15" s="24" t="n"/>
      <c r="H15" s="24" t="n"/>
      <c r="I15" s="24" t="n"/>
      <c r="J15" s="24" t="n"/>
      <c r="K15" s="24" t="n"/>
      <c r="L15" s="24" t="n"/>
      <c r="M15" s="24" t="n"/>
      <c r="N15" s="24" t="n"/>
    </row>
    <row r="16">
      <c r="A16" s="31">
        <f>IF('Employee Master'!$B16="","",'Employee Master'!$B16)</f>
        <v/>
      </c>
      <c r="B16" s="31">
        <f>IF($A16="","",'Employee Master'!$C16)</f>
        <v/>
      </c>
      <c r="C16" s="24" t="n"/>
      <c r="D16" s="24" t="n"/>
      <c r="E16" s="24" t="n"/>
      <c r="F16" s="24" t="n"/>
      <c r="G16" s="24" t="n"/>
      <c r="H16" s="24" t="n"/>
      <c r="I16" s="24" t="n"/>
      <c r="J16" s="24" t="n"/>
      <c r="K16" s="24" t="n"/>
      <c r="L16" s="24" t="n"/>
      <c r="M16" s="24" t="n"/>
      <c r="N16" s="24" t="n"/>
    </row>
    <row r="17">
      <c r="A17" s="31">
        <f>IF('Employee Master'!$B17="","",'Employee Master'!$B17)</f>
        <v/>
      </c>
      <c r="B17" s="31">
        <f>IF($A17="","",'Employee Master'!$C17)</f>
        <v/>
      </c>
      <c r="C17" s="24" t="n"/>
      <c r="D17" s="24" t="n"/>
      <c r="E17" s="24" t="n"/>
      <c r="F17" s="24" t="n"/>
      <c r="G17" s="24" t="n"/>
      <c r="H17" s="24" t="n"/>
      <c r="I17" s="24" t="n"/>
      <c r="J17" s="24" t="n"/>
      <c r="K17" s="24" t="n"/>
      <c r="L17" s="24" t="n"/>
      <c r="M17" s="24" t="n"/>
      <c r="N17" s="24" t="n"/>
    </row>
    <row r="18">
      <c r="A18" s="31">
        <f>IF('Employee Master'!$B18="","",'Employee Master'!$B18)</f>
        <v/>
      </c>
      <c r="B18" s="31">
        <f>IF($A18="","",'Employee Master'!$C18)</f>
        <v/>
      </c>
      <c r="C18" s="24" t="n"/>
      <c r="D18" s="24" t="n"/>
      <c r="E18" s="24" t="n"/>
      <c r="F18" s="24" t="n"/>
      <c r="G18" s="24" t="n"/>
      <c r="H18" s="24" t="n"/>
      <c r="I18" s="24" t="n"/>
      <c r="J18" s="24" t="n"/>
      <c r="K18" s="24" t="n"/>
      <c r="L18" s="24" t="n"/>
      <c r="M18" s="24" t="n"/>
      <c r="N18" s="24" t="n"/>
    </row>
    <row r="19">
      <c r="A19" s="31">
        <f>IF('Employee Master'!$B19="","",'Employee Master'!$B19)</f>
        <v/>
      </c>
      <c r="B19" s="31">
        <f>IF($A19="","",'Employee Master'!$C19)</f>
        <v/>
      </c>
      <c r="C19" s="24" t="n"/>
      <c r="D19" s="24" t="n"/>
      <c r="E19" s="24" t="n"/>
      <c r="F19" s="24" t="n"/>
      <c r="G19" s="24" t="n"/>
      <c r="H19" s="24" t="n"/>
      <c r="I19" s="24" t="n"/>
      <c r="J19" s="24" t="n"/>
      <c r="K19" s="24" t="n"/>
      <c r="L19" s="24" t="n"/>
      <c r="M19" s="24" t="n"/>
      <c r="N19" s="24" t="n"/>
    </row>
    <row r="20">
      <c r="A20" s="31">
        <f>IF('Employee Master'!$B20="","",'Employee Master'!$B20)</f>
        <v/>
      </c>
      <c r="B20" s="31">
        <f>IF($A20="","",'Employee Master'!$C20)</f>
        <v/>
      </c>
      <c r="C20" s="24" t="n"/>
      <c r="D20" s="24" t="n"/>
      <c r="E20" s="24" t="n"/>
      <c r="F20" s="24" t="n"/>
      <c r="G20" s="24" t="n"/>
      <c r="H20" s="24" t="n"/>
      <c r="I20" s="24" t="n"/>
      <c r="J20" s="24" t="n"/>
      <c r="K20" s="24" t="n"/>
      <c r="L20" s="24" t="n"/>
      <c r="M20" s="24" t="n"/>
      <c r="N20" s="24" t="n"/>
    </row>
    <row r="21">
      <c r="A21" s="31">
        <f>IF('Employee Master'!$B21="","",'Employee Master'!$B21)</f>
        <v/>
      </c>
      <c r="B21" s="31">
        <f>IF($A21="","",'Employee Master'!$C21)</f>
        <v/>
      </c>
      <c r="C21" s="24" t="n"/>
      <c r="D21" s="24" t="n"/>
      <c r="E21" s="24" t="n"/>
      <c r="F21" s="24" t="n"/>
      <c r="G21" s="24" t="n"/>
      <c r="H21" s="24" t="n"/>
      <c r="I21" s="24" t="n"/>
      <c r="J21" s="24" t="n"/>
      <c r="K21" s="24" t="n"/>
      <c r="L21" s="24" t="n"/>
      <c r="M21" s="24" t="n"/>
      <c r="N21" s="24" t="n"/>
    </row>
    <row r="22">
      <c r="A22" s="31">
        <f>IF('Employee Master'!$B22="","",'Employee Master'!$B22)</f>
        <v/>
      </c>
      <c r="B22" s="31">
        <f>IF($A22="","",'Employee Master'!$C22)</f>
        <v/>
      </c>
      <c r="C22" s="24" t="n"/>
      <c r="D22" s="24" t="n"/>
      <c r="E22" s="24" t="n"/>
      <c r="F22" s="24" t="n"/>
      <c r="G22" s="24" t="n"/>
      <c r="H22" s="24" t="n"/>
      <c r="I22" s="24" t="n"/>
      <c r="J22" s="24" t="n"/>
      <c r="K22" s="24" t="n"/>
      <c r="L22" s="24" t="n"/>
      <c r="M22" s="24" t="n"/>
      <c r="N22" s="24" t="n"/>
    </row>
    <row r="23">
      <c r="A23" s="31">
        <f>IF('Employee Master'!$B23="","",'Employee Master'!$B23)</f>
        <v/>
      </c>
      <c r="B23" s="31">
        <f>IF($A23="","",'Employee Master'!$C23)</f>
        <v/>
      </c>
      <c r="C23" s="24" t="n"/>
      <c r="D23" s="24" t="n"/>
      <c r="E23" s="24" t="n"/>
      <c r="F23" s="24" t="n"/>
      <c r="G23" s="24" t="n"/>
      <c r="H23" s="24" t="n"/>
      <c r="I23" s="24" t="n"/>
      <c r="J23" s="24" t="n"/>
      <c r="K23" s="24" t="n"/>
      <c r="L23" s="24" t="n"/>
      <c r="M23" s="24" t="n"/>
      <c r="N23" s="24" t="n"/>
    </row>
    <row r="24">
      <c r="A24" s="31">
        <f>IF('Employee Master'!$B24="","",'Employee Master'!$B24)</f>
        <v/>
      </c>
      <c r="B24" s="31">
        <f>IF($A24="","",'Employee Master'!$C24)</f>
        <v/>
      </c>
      <c r="C24" s="24" t="n"/>
      <c r="D24" s="24" t="n"/>
      <c r="E24" s="24" t="n"/>
      <c r="F24" s="24" t="n"/>
      <c r="G24" s="24" t="n"/>
      <c r="H24" s="24" t="n"/>
      <c r="I24" s="24" t="n"/>
      <c r="J24" s="24" t="n"/>
      <c r="K24" s="24" t="n"/>
      <c r="L24" s="24" t="n"/>
      <c r="M24" s="24" t="n"/>
      <c r="N24" s="24" t="n"/>
    </row>
    <row r="25">
      <c r="A25" s="31">
        <f>IF('Employee Master'!$B25="","",'Employee Master'!$B25)</f>
        <v/>
      </c>
      <c r="B25" s="31">
        <f>IF($A25="","",'Employee Master'!$C25)</f>
        <v/>
      </c>
      <c r="C25" s="24" t="n"/>
      <c r="D25" s="24" t="n"/>
      <c r="E25" s="24" t="n"/>
      <c r="F25" s="24" t="n"/>
      <c r="G25" s="24" t="n"/>
      <c r="H25" s="24" t="n"/>
      <c r="I25" s="24" t="n"/>
      <c r="J25" s="24" t="n"/>
      <c r="K25" s="24" t="n"/>
      <c r="L25" s="24" t="n"/>
      <c r="M25" s="24" t="n"/>
      <c r="N25" s="24" t="n"/>
    </row>
    <row r="26">
      <c r="A26" s="31">
        <f>IF('Employee Master'!$B26="","",'Employee Master'!$B26)</f>
        <v/>
      </c>
      <c r="B26" s="31">
        <f>IF($A26="","",'Employee Master'!$C26)</f>
        <v/>
      </c>
      <c r="C26" s="24" t="n"/>
      <c r="D26" s="24" t="n"/>
      <c r="E26" s="24" t="n"/>
      <c r="F26" s="24" t="n"/>
      <c r="G26" s="24" t="n"/>
      <c r="H26" s="24" t="n"/>
      <c r="I26" s="24" t="n"/>
      <c r="J26" s="24" t="n"/>
      <c r="K26" s="24" t="n"/>
      <c r="L26" s="24" t="n"/>
      <c r="M26" s="24" t="n"/>
      <c r="N26" s="24" t="n"/>
    </row>
    <row r="27">
      <c r="A27" s="31">
        <f>IF('Employee Master'!$B27="","",'Employee Master'!$B27)</f>
        <v/>
      </c>
      <c r="B27" s="31">
        <f>IF($A27="","",'Employee Master'!$C27)</f>
        <v/>
      </c>
      <c r="C27" s="24" t="n"/>
      <c r="D27" s="24" t="n"/>
      <c r="E27" s="24" t="n"/>
      <c r="F27" s="24" t="n"/>
      <c r="G27" s="24" t="n"/>
      <c r="H27" s="24" t="n"/>
      <c r="I27" s="24" t="n"/>
      <c r="J27" s="24" t="n"/>
      <c r="K27" s="24" t="n"/>
      <c r="L27" s="24" t="n"/>
      <c r="M27" s="24" t="n"/>
      <c r="N27" s="24" t="n"/>
    </row>
    <row r="28">
      <c r="A28" s="31">
        <f>IF('Employee Master'!$B28="","",'Employee Master'!$B28)</f>
        <v/>
      </c>
      <c r="B28" s="31">
        <f>IF($A28="","",'Employee Master'!$C28)</f>
        <v/>
      </c>
      <c r="C28" s="24" t="n"/>
      <c r="D28" s="24" t="n"/>
      <c r="E28" s="24" t="n"/>
      <c r="F28" s="24" t="n"/>
      <c r="G28" s="24" t="n"/>
      <c r="H28" s="24" t="n"/>
      <c r="I28" s="24" t="n"/>
      <c r="J28" s="24" t="n"/>
      <c r="K28" s="24" t="n"/>
      <c r="L28" s="24" t="n"/>
      <c r="M28" s="24" t="n"/>
      <c r="N28" s="24" t="n"/>
    </row>
    <row r="29">
      <c r="A29" s="31">
        <f>IF('Employee Master'!$B29="","",'Employee Master'!$B29)</f>
        <v/>
      </c>
      <c r="B29" s="31">
        <f>IF($A29="","",'Employee Master'!$C29)</f>
        <v/>
      </c>
      <c r="C29" s="24" t="n"/>
      <c r="D29" s="24" t="n"/>
      <c r="E29" s="24" t="n"/>
      <c r="F29" s="24" t="n"/>
      <c r="G29" s="24" t="n"/>
      <c r="H29" s="24" t="n"/>
      <c r="I29" s="24" t="n"/>
      <c r="J29" s="24" t="n"/>
      <c r="K29" s="24" t="n"/>
      <c r="L29" s="24" t="n"/>
      <c r="M29" s="24" t="n"/>
      <c r="N29" s="24" t="n"/>
    </row>
    <row r="30">
      <c r="A30" s="31">
        <f>IF('Employee Master'!$B30="","",'Employee Master'!$B30)</f>
        <v/>
      </c>
      <c r="B30" s="31">
        <f>IF($A30="","",'Employee Master'!$C30)</f>
        <v/>
      </c>
      <c r="C30" s="24" t="n"/>
      <c r="D30" s="24" t="n"/>
      <c r="E30" s="24" t="n"/>
      <c r="F30" s="24" t="n"/>
      <c r="G30" s="24" t="n"/>
      <c r="H30" s="24" t="n"/>
      <c r="I30" s="24" t="n"/>
      <c r="J30" s="24" t="n"/>
      <c r="K30" s="24" t="n"/>
      <c r="L30" s="24" t="n"/>
      <c r="M30" s="24" t="n"/>
      <c r="N30" s="24" t="n"/>
    </row>
    <row r="31">
      <c r="A31" s="31">
        <f>IF('Employee Master'!$B31="","",'Employee Master'!$B31)</f>
        <v/>
      </c>
      <c r="B31" s="31">
        <f>IF($A31="","",'Employee Master'!$C31)</f>
        <v/>
      </c>
      <c r="C31" s="24" t="n"/>
      <c r="D31" s="24" t="n"/>
      <c r="E31" s="24" t="n"/>
      <c r="F31" s="24" t="n"/>
      <c r="G31" s="24" t="n"/>
      <c r="H31" s="24" t="n"/>
      <c r="I31" s="24" t="n"/>
      <c r="J31" s="24" t="n"/>
      <c r="K31" s="24" t="n"/>
      <c r="L31" s="24" t="n"/>
      <c r="M31" s="24" t="n"/>
      <c r="N31" s="24" t="n"/>
    </row>
    <row r="32">
      <c r="A32" s="31">
        <f>IF('Employee Master'!$B32="","",'Employee Master'!$B32)</f>
        <v/>
      </c>
      <c r="B32" s="31">
        <f>IF($A32="","",'Employee Master'!$C32)</f>
        <v/>
      </c>
      <c r="C32" s="24" t="n"/>
      <c r="D32" s="24" t="n"/>
      <c r="E32" s="24" t="n"/>
      <c r="F32" s="24" t="n"/>
      <c r="G32" s="24" t="n"/>
      <c r="H32" s="24" t="n"/>
      <c r="I32" s="24" t="n"/>
      <c r="J32" s="24" t="n"/>
      <c r="K32" s="24" t="n"/>
      <c r="L32" s="24" t="n"/>
      <c r="M32" s="24" t="n"/>
      <c r="N32" s="24" t="n"/>
    </row>
    <row r="33">
      <c r="A33" s="31">
        <f>IF('Employee Master'!$B33="","",'Employee Master'!$B33)</f>
        <v/>
      </c>
      <c r="B33" s="31">
        <f>IF($A33="","",'Employee Master'!$C33)</f>
        <v/>
      </c>
      <c r="C33" s="24" t="n"/>
      <c r="D33" s="24" t="n"/>
      <c r="E33" s="24" t="n"/>
      <c r="F33" s="24" t="n"/>
      <c r="G33" s="24" t="n"/>
      <c r="H33" s="24" t="n"/>
      <c r="I33" s="24" t="n"/>
      <c r="J33" s="24" t="n"/>
      <c r="K33" s="24" t="n"/>
      <c r="L33" s="24" t="n"/>
      <c r="M33" s="24" t="n"/>
      <c r="N33" s="24" t="n"/>
    </row>
    <row r="34">
      <c r="A34" s="31">
        <f>IF('Employee Master'!$B34="","",'Employee Master'!$B34)</f>
        <v/>
      </c>
      <c r="B34" s="31">
        <f>IF($A34="","",'Employee Master'!$C34)</f>
        <v/>
      </c>
      <c r="C34" s="24" t="n"/>
      <c r="D34" s="24" t="n"/>
      <c r="E34" s="24" t="n"/>
      <c r="F34" s="24" t="n"/>
      <c r="G34" s="24" t="n"/>
      <c r="H34" s="24" t="n"/>
      <c r="I34" s="24" t="n"/>
      <c r="J34" s="24" t="n"/>
      <c r="K34" s="24" t="n"/>
      <c r="L34" s="24" t="n"/>
      <c r="M34" s="24" t="n"/>
      <c r="N34" s="24" t="n"/>
    </row>
    <row r="35">
      <c r="A35" s="31">
        <f>IF('Employee Master'!$B35="","",'Employee Master'!$B35)</f>
        <v/>
      </c>
      <c r="B35" s="31">
        <f>IF($A35="","",'Employee Master'!$C35)</f>
        <v/>
      </c>
      <c r="C35" s="24" t="n"/>
      <c r="D35" s="24" t="n"/>
      <c r="E35" s="24" t="n"/>
      <c r="F35" s="24" t="n"/>
      <c r="G35" s="24" t="n"/>
      <c r="H35" s="24" t="n"/>
      <c r="I35" s="24" t="n"/>
      <c r="J35" s="24" t="n"/>
      <c r="K35" s="24" t="n"/>
      <c r="L35" s="24" t="n"/>
      <c r="M35" s="24" t="n"/>
      <c r="N35" s="24" t="n"/>
    </row>
    <row r="36">
      <c r="A36" s="31">
        <f>IF('Employee Master'!$B36="","",'Employee Master'!$B36)</f>
        <v/>
      </c>
      <c r="B36" s="31">
        <f>IF($A36="","",'Employee Master'!$C36)</f>
        <v/>
      </c>
      <c r="C36" s="24" t="n"/>
      <c r="D36" s="24" t="n"/>
      <c r="E36" s="24" t="n"/>
      <c r="F36" s="24" t="n"/>
      <c r="G36" s="24" t="n"/>
      <c r="H36" s="24" t="n"/>
      <c r="I36" s="24" t="n"/>
      <c r="J36" s="24" t="n"/>
      <c r="K36" s="24" t="n"/>
      <c r="L36" s="24" t="n"/>
      <c r="M36" s="24" t="n"/>
      <c r="N36" s="24" t="n"/>
    </row>
    <row r="37">
      <c r="A37" s="31">
        <f>IF('Employee Master'!$B37="","",'Employee Master'!$B37)</f>
        <v/>
      </c>
      <c r="B37" s="31">
        <f>IF($A37="","",'Employee Master'!$C37)</f>
        <v/>
      </c>
      <c r="C37" s="24" t="n"/>
      <c r="D37" s="24" t="n"/>
      <c r="E37" s="24" t="n"/>
      <c r="F37" s="24" t="n"/>
      <c r="G37" s="24" t="n"/>
      <c r="H37" s="24" t="n"/>
      <c r="I37" s="24" t="n"/>
      <c r="J37" s="24" t="n"/>
      <c r="K37" s="24" t="n"/>
      <c r="L37" s="24" t="n"/>
      <c r="M37" s="24" t="n"/>
      <c r="N37" s="24" t="n"/>
    </row>
    <row r="38">
      <c r="A38" s="31">
        <f>IF('Employee Master'!$B38="","",'Employee Master'!$B38)</f>
        <v/>
      </c>
      <c r="B38" s="31">
        <f>IF($A38="","",'Employee Master'!$C38)</f>
        <v/>
      </c>
      <c r="C38" s="24" t="n"/>
      <c r="D38" s="24" t="n"/>
      <c r="E38" s="24" t="n"/>
      <c r="F38" s="24" t="n"/>
      <c r="G38" s="24" t="n"/>
      <c r="H38" s="24" t="n"/>
      <c r="I38" s="24" t="n"/>
      <c r="J38" s="24" t="n"/>
      <c r="K38" s="24" t="n"/>
      <c r="L38" s="24" t="n"/>
      <c r="M38" s="24" t="n"/>
      <c r="N38" s="24" t="n"/>
    </row>
    <row r="39">
      <c r="A39" s="31">
        <f>IF('Employee Master'!$B39="","",'Employee Master'!$B39)</f>
        <v/>
      </c>
      <c r="B39" s="31">
        <f>IF($A39="","",'Employee Master'!$C39)</f>
        <v/>
      </c>
      <c r="C39" s="24" t="n"/>
      <c r="D39" s="24" t="n"/>
      <c r="E39" s="24" t="n"/>
      <c r="F39" s="24" t="n"/>
      <c r="G39" s="24" t="n"/>
      <c r="H39" s="24" t="n"/>
      <c r="I39" s="24" t="n"/>
      <c r="J39" s="24" t="n"/>
      <c r="K39" s="24" t="n"/>
      <c r="L39" s="24" t="n"/>
      <c r="M39" s="24" t="n"/>
      <c r="N39" s="24" t="n"/>
    </row>
    <row r="40">
      <c r="A40" s="31">
        <f>IF('Employee Master'!$B40="","",'Employee Master'!$B40)</f>
        <v/>
      </c>
      <c r="B40" s="31">
        <f>IF($A40="","",'Employee Master'!$C40)</f>
        <v/>
      </c>
      <c r="C40" s="24" t="n"/>
      <c r="D40" s="24" t="n"/>
      <c r="E40" s="24" t="n"/>
      <c r="F40" s="24" t="n"/>
      <c r="G40" s="24" t="n"/>
      <c r="H40" s="24" t="n"/>
      <c r="I40" s="24" t="n"/>
      <c r="J40" s="24" t="n"/>
      <c r="K40" s="24" t="n"/>
      <c r="L40" s="24" t="n"/>
      <c r="M40" s="24" t="n"/>
      <c r="N40" s="24" t="n"/>
    </row>
    <row r="41">
      <c r="A41" s="31">
        <f>IF('Employee Master'!$B41="","",'Employee Master'!$B41)</f>
        <v/>
      </c>
      <c r="B41" s="31">
        <f>IF($A41="","",'Employee Master'!$C41)</f>
        <v/>
      </c>
      <c r="C41" s="24" t="n"/>
      <c r="D41" s="24" t="n"/>
      <c r="E41" s="24" t="n"/>
      <c r="F41" s="24" t="n"/>
      <c r="G41" s="24" t="n"/>
      <c r="H41" s="24" t="n"/>
      <c r="I41" s="24" t="n"/>
      <c r="J41" s="24" t="n"/>
      <c r="K41" s="24" t="n"/>
      <c r="L41" s="24" t="n"/>
      <c r="M41" s="24" t="n"/>
      <c r="N41" s="24" t="n"/>
    </row>
    <row r="42">
      <c r="A42" s="31">
        <f>IF('Employee Master'!$B42="","",'Employee Master'!$B42)</f>
        <v/>
      </c>
      <c r="B42" s="31">
        <f>IF($A42="","",'Employee Master'!$C42)</f>
        <v/>
      </c>
      <c r="C42" s="24" t="n"/>
      <c r="D42" s="24" t="n"/>
      <c r="E42" s="24" t="n"/>
      <c r="F42" s="24" t="n"/>
      <c r="G42" s="24" t="n"/>
      <c r="H42" s="24" t="n"/>
      <c r="I42" s="24" t="n"/>
      <c r="J42" s="24" t="n"/>
      <c r="K42" s="24" t="n"/>
      <c r="L42" s="24" t="n"/>
      <c r="M42" s="24" t="n"/>
      <c r="N42" s="24" t="n"/>
    </row>
    <row r="43">
      <c r="A43" s="31">
        <f>IF('Employee Master'!$B43="","",'Employee Master'!$B43)</f>
        <v/>
      </c>
      <c r="B43" s="31">
        <f>IF($A43="","",'Employee Master'!$C43)</f>
        <v/>
      </c>
      <c r="C43" s="24" t="n"/>
      <c r="D43" s="24" t="n"/>
      <c r="E43" s="24" t="n"/>
      <c r="F43" s="24" t="n"/>
      <c r="G43" s="24" t="n"/>
      <c r="H43" s="24" t="n"/>
      <c r="I43" s="24" t="n"/>
      <c r="J43" s="24" t="n"/>
      <c r="K43" s="24" t="n"/>
      <c r="L43" s="24" t="n"/>
      <c r="M43" s="24" t="n"/>
      <c r="N43" s="24" t="n"/>
    </row>
    <row r="44">
      <c r="A44" s="31">
        <f>IF('Employee Master'!$B44="","",'Employee Master'!$B44)</f>
        <v/>
      </c>
      <c r="B44" s="31">
        <f>IF($A44="","",'Employee Master'!$C44)</f>
        <v/>
      </c>
      <c r="C44" s="24" t="n"/>
      <c r="D44" s="24" t="n"/>
      <c r="E44" s="24" t="n"/>
      <c r="F44" s="24" t="n"/>
      <c r="G44" s="24" t="n"/>
      <c r="H44" s="24" t="n"/>
      <c r="I44" s="24" t="n"/>
      <c r="J44" s="24" t="n"/>
      <c r="K44" s="24" t="n"/>
      <c r="L44" s="24" t="n"/>
      <c r="M44" s="24" t="n"/>
      <c r="N44" s="24" t="n"/>
    </row>
    <row r="45">
      <c r="A45" s="31">
        <f>IF('Employee Master'!$B45="","",'Employee Master'!$B45)</f>
        <v/>
      </c>
      <c r="B45" s="31">
        <f>IF($A45="","",'Employee Master'!$C45)</f>
        <v/>
      </c>
      <c r="C45" s="24" t="n"/>
      <c r="D45" s="24" t="n"/>
      <c r="E45" s="24" t="n"/>
      <c r="F45" s="24" t="n"/>
      <c r="G45" s="24" t="n"/>
      <c r="H45" s="24" t="n"/>
      <c r="I45" s="24" t="n"/>
      <c r="J45" s="24" t="n"/>
      <c r="K45" s="24" t="n"/>
      <c r="L45" s="24" t="n"/>
      <c r="M45" s="24" t="n"/>
      <c r="N45" s="24" t="n"/>
    </row>
    <row r="46">
      <c r="A46" s="31">
        <f>IF('Employee Master'!$B46="","",'Employee Master'!$B46)</f>
        <v/>
      </c>
      <c r="B46" s="31">
        <f>IF($A46="","",'Employee Master'!$C46)</f>
        <v/>
      </c>
      <c r="C46" s="24" t="n"/>
      <c r="D46" s="24" t="n"/>
      <c r="E46" s="24" t="n"/>
      <c r="F46" s="24" t="n"/>
      <c r="G46" s="24" t="n"/>
      <c r="H46" s="24" t="n"/>
      <c r="I46" s="24" t="n"/>
      <c r="J46" s="24" t="n"/>
      <c r="K46" s="24" t="n"/>
      <c r="L46" s="24" t="n"/>
      <c r="M46" s="24" t="n"/>
      <c r="N46" s="24" t="n"/>
    </row>
    <row r="47">
      <c r="A47" s="31">
        <f>IF('Employee Master'!$B47="","",'Employee Master'!$B47)</f>
        <v/>
      </c>
      <c r="B47" s="31">
        <f>IF($A47="","",'Employee Master'!$C47)</f>
        <v/>
      </c>
      <c r="C47" s="24" t="n"/>
      <c r="D47" s="24" t="n"/>
      <c r="E47" s="24" t="n"/>
      <c r="F47" s="24" t="n"/>
      <c r="G47" s="24" t="n"/>
      <c r="H47" s="24" t="n"/>
      <c r="I47" s="24" t="n"/>
      <c r="J47" s="24" t="n"/>
      <c r="K47" s="24" t="n"/>
      <c r="L47" s="24" t="n"/>
      <c r="M47" s="24" t="n"/>
      <c r="N47" s="24" t="n"/>
    </row>
    <row r="48">
      <c r="A48" s="31">
        <f>IF('Employee Master'!$B48="","",'Employee Master'!$B48)</f>
        <v/>
      </c>
      <c r="B48" s="31">
        <f>IF($A48="","",'Employee Master'!$C48)</f>
        <v/>
      </c>
      <c r="C48" s="24" t="n"/>
      <c r="D48" s="24" t="n"/>
      <c r="E48" s="24" t="n"/>
      <c r="F48" s="24" t="n"/>
      <c r="G48" s="24" t="n"/>
      <c r="H48" s="24" t="n"/>
      <c r="I48" s="24" t="n"/>
      <c r="J48" s="24" t="n"/>
      <c r="K48" s="24" t="n"/>
      <c r="L48" s="24" t="n"/>
      <c r="M48" s="24" t="n"/>
      <c r="N48" s="24" t="n"/>
    </row>
    <row r="49">
      <c r="A49" s="31">
        <f>IF('Employee Master'!$B49="","",'Employee Master'!$B49)</f>
        <v/>
      </c>
      <c r="B49" s="31">
        <f>IF($A49="","",'Employee Master'!$C49)</f>
        <v/>
      </c>
      <c r="C49" s="24" t="n"/>
      <c r="D49" s="24" t="n"/>
      <c r="E49" s="24" t="n"/>
      <c r="F49" s="24" t="n"/>
      <c r="G49" s="24" t="n"/>
      <c r="H49" s="24" t="n"/>
      <c r="I49" s="24" t="n"/>
      <c r="J49" s="24" t="n"/>
      <c r="K49" s="24" t="n"/>
      <c r="L49" s="24" t="n"/>
      <c r="M49" s="24" t="n"/>
      <c r="N49" s="24" t="n"/>
    </row>
    <row r="50">
      <c r="A50" s="31">
        <f>IF('Employee Master'!$B50="","",'Employee Master'!$B50)</f>
        <v/>
      </c>
      <c r="B50" s="31">
        <f>IF($A50="","",'Employee Master'!$C50)</f>
        <v/>
      </c>
      <c r="C50" s="24" t="n"/>
      <c r="D50" s="24" t="n"/>
      <c r="E50" s="24" t="n"/>
      <c r="F50" s="24" t="n"/>
      <c r="G50" s="24" t="n"/>
      <c r="H50" s="24" t="n"/>
      <c r="I50" s="24" t="n"/>
      <c r="J50" s="24" t="n"/>
      <c r="K50" s="24" t="n"/>
      <c r="L50" s="24" t="n"/>
      <c r="M50" s="24" t="n"/>
      <c r="N50" s="24" t="n"/>
    </row>
    <row r="51">
      <c r="A51" s="31">
        <f>IF('Employee Master'!$B51="","",'Employee Master'!$B51)</f>
        <v/>
      </c>
      <c r="B51" s="31">
        <f>IF($A51="","",'Employee Master'!$C51)</f>
        <v/>
      </c>
      <c r="C51" s="24" t="n"/>
      <c r="D51" s="24" t="n"/>
      <c r="E51" s="24" t="n"/>
      <c r="F51" s="24" t="n"/>
      <c r="G51" s="24" t="n"/>
      <c r="H51" s="24" t="n"/>
      <c r="I51" s="24" t="n"/>
      <c r="J51" s="24" t="n"/>
      <c r="K51" s="24" t="n"/>
      <c r="L51" s="24" t="n"/>
      <c r="M51" s="24" t="n"/>
      <c r="N51" s="24" t="n"/>
    </row>
    <row r="52">
      <c r="A52" s="31">
        <f>IF('Employee Master'!$B52="","",'Employee Master'!$B52)</f>
        <v/>
      </c>
      <c r="B52" s="31">
        <f>IF($A52="","",'Employee Master'!$C52)</f>
        <v/>
      </c>
      <c r="C52" s="24" t="n"/>
      <c r="D52" s="24" t="n"/>
      <c r="E52" s="24" t="n"/>
      <c r="F52" s="24" t="n"/>
      <c r="G52" s="24" t="n"/>
      <c r="H52" s="24" t="n"/>
      <c r="I52" s="24" t="n"/>
      <c r="J52" s="24" t="n"/>
      <c r="K52" s="24" t="n"/>
      <c r="L52" s="24" t="n"/>
      <c r="M52" s="24" t="n"/>
      <c r="N52" s="24" t="n"/>
    </row>
    <row r="53">
      <c r="A53" s="31">
        <f>IF('Employee Master'!$B53="","",'Employee Master'!$B53)</f>
        <v/>
      </c>
      <c r="B53" s="31">
        <f>IF($A53="","",'Employee Master'!$C53)</f>
        <v/>
      </c>
      <c r="C53" s="24" t="n"/>
      <c r="D53" s="24" t="n"/>
      <c r="E53" s="24" t="n"/>
      <c r="F53" s="24" t="n"/>
      <c r="G53" s="24" t="n"/>
      <c r="H53" s="24" t="n"/>
      <c r="I53" s="24" t="n"/>
      <c r="J53" s="24" t="n"/>
      <c r="K53" s="24" t="n"/>
      <c r="L53" s="24" t="n"/>
      <c r="M53" s="24" t="n"/>
      <c r="N53" s="24" t="n"/>
    </row>
    <row r="54">
      <c r="A54" s="31">
        <f>IF('Employee Master'!$B54="","",'Employee Master'!$B54)</f>
        <v/>
      </c>
      <c r="B54" s="31">
        <f>IF($A54="","",'Employee Master'!$C54)</f>
        <v/>
      </c>
      <c r="C54" s="24" t="n"/>
      <c r="D54" s="24" t="n"/>
      <c r="E54" s="24" t="n"/>
      <c r="F54" s="24" t="n"/>
      <c r="G54" s="24" t="n"/>
      <c r="H54" s="24" t="n"/>
      <c r="I54" s="24" t="n"/>
      <c r="J54" s="24" t="n"/>
      <c r="K54" s="24" t="n"/>
      <c r="L54" s="24" t="n"/>
      <c r="M54" s="24" t="n"/>
      <c r="N54" s="24" t="n"/>
    </row>
    <row r="55">
      <c r="A55" s="31">
        <f>IF('Employee Master'!$B55="","",'Employee Master'!$B55)</f>
        <v/>
      </c>
      <c r="B55" s="31">
        <f>IF($A55="","",'Employee Master'!$C55)</f>
        <v/>
      </c>
      <c r="C55" s="24" t="n"/>
      <c r="D55" s="24" t="n"/>
      <c r="E55" s="24" t="n"/>
      <c r="F55" s="24" t="n"/>
      <c r="G55" s="24" t="n"/>
      <c r="H55" s="24" t="n"/>
      <c r="I55" s="24" t="n"/>
      <c r="J55" s="24" t="n"/>
      <c r="K55" s="24" t="n"/>
      <c r="L55" s="24" t="n"/>
      <c r="M55" s="24" t="n"/>
      <c r="N55" s="24" t="n"/>
    </row>
    <row r="56">
      <c r="A56" s="31">
        <f>IF('Employee Master'!$B56="","",'Employee Master'!$B56)</f>
        <v/>
      </c>
      <c r="B56" s="31">
        <f>IF($A56="","",'Employee Master'!$C56)</f>
        <v/>
      </c>
      <c r="C56" s="24" t="n"/>
      <c r="D56" s="24" t="n"/>
      <c r="E56" s="24" t="n"/>
      <c r="F56" s="24" t="n"/>
      <c r="G56" s="24" t="n"/>
      <c r="H56" s="24" t="n"/>
      <c r="I56" s="24" t="n"/>
      <c r="J56" s="24" t="n"/>
      <c r="K56" s="24" t="n"/>
      <c r="L56" s="24" t="n"/>
      <c r="M56" s="24" t="n"/>
      <c r="N56" s="24" t="n"/>
    </row>
    <row r="57">
      <c r="A57" s="31">
        <f>IF('Employee Master'!$B57="","",'Employee Master'!$B57)</f>
        <v/>
      </c>
      <c r="B57" s="31">
        <f>IF($A57="","",'Employee Master'!$C57)</f>
        <v/>
      </c>
      <c r="C57" s="24" t="n"/>
      <c r="D57" s="24" t="n"/>
      <c r="E57" s="24" t="n"/>
      <c r="F57" s="24" t="n"/>
      <c r="G57" s="24" t="n"/>
      <c r="H57" s="24" t="n"/>
      <c r="I57" s="24" t="n"/>
      <c r="J57" s="24" t="n"/>
      <c r="K57" s="24" t="n"/>
      <c r="L57" s="24" t="n"/>
      <c r="M57" s="24" t="n"/>
      <c r="N57" s="24" t="n"/>
    </row>
    <row r="58">
      <c r="A58" s="31">
        <f>IF('Employee Master'!$B58="","",'Employee Master'!$B58)</f>
        <v/>
      </c>
      <c r="B58" s="31">
        <f>IF($A58="","",'Employee Master'!$C58)</f>
        <v/>
      </c>
      <c r="C58" s="24" t="n"/>
      <c r="D58" s="24" t="n"/>
      <c r="E58" s="24" t="n"/>
      <c r="F58" s="24" t="n"/>
      <c r="G58" s="24" t="n"/>
      <c r="H58" s="24" t="n"/>
      <c r="I58" s="24" t="n"/>
      <c r="J58" s="24" t="n"/>
      <c r="K58" s="24" t="n"/>
      <c r="L58" s="24" t="n"/>
      <c r="M58" s="24" t="n"/>
      <c r="N58" s="24" t="n"/>
    </row>
    <row r="59">
      <c r="A59" s="31">
        <f>IF('Employee Master'!$B59="","",'Employee Master'!$B59)</f>
        <v/>
      </c>
      <c r="B59" s="31">
        <f>IF($A59="","",'Employee Master'!$C59)</f>
        <v/>
      </c>
      <c r="C59" s="24" t="n"/>
      <c r="D59" s="24" t="n"/>
      <c r="E59" s="24" t="n"/>
      <c r="F59" s="24" t="n"/>
      <c r="G59" s="24" t="n"/>
      <c r="H59" s="24" t="n"/>
      <c r="I59" s="24" t="n"/>
      <c r="J59" s="24" t="n"/>
      <c r="K59" s="24" t="n"/>
      <c r="L59" s="24" t="n"/>
      <c r="M59" s="24" t="n"/>
      <c r="N59" s="24" t="n"/>
    </row>
    <row r="60">
      <c r="A60" s="31">
        <f>IF('Employee Master'!$B60="","",'Employee Master'!$B60)</f>
        <v/>
      </c>
      <c r="B60" s="31">
        <f>IF($A60="","",'Employee Master'!$C60)</f>
        <v/>
      </c>
      <c r="C60" s="24" t="n"/>
      <c r="D60" s="24" t="n"/>
      <c r="E60" s="24" t="n"/>
      <c r="F60" s="24" t="n"/>
      <c r="G60" s="24" t="n"/>
      <c r="H60" s="24" t="n"/>
      <c r="I60" s="24" t="n"/>
      <c r="J60" s="24" t="n"/>
      <c r="K60" s="24" t="n"/>
      <c r="L60" s="24" t="n"/>
      <c r="M60" s="24" t="n"/>
      <c r="N60" s="24" t="n"/>
    </row>
    <row r="61">
      <c r="A61" s="31">
        <f>IF('Employee Master'!$B61="","",'Employee Master'!$B61)</f>
        <v/>
      </c>
      <c r="B61" s="31">
        <f>IF($A61="","",'Employee Master'!$C61)</f>
        <v/>
      </c>
      <c r="C61" s="24" t="n"/>
      <c r="D61" s="24" t="n"/>
      <c r="E61" s="24" t="n"/>
      <c r="F61" s="24" t="n"/>
      <c r="G61" s="24" t="n"/>
      <c r="H61" s="24" t="n"/>
      <c r="I61" s="24" t="n"/>
      <c r="J61" s="24" t="n"/>
      <c r="K61" s="24" t="n"/>
      <c r="L61" s="24" t="n"/>
      <c r="M61" s="24" t="n"/>
      <c r="N61" s="24" t="n"/>
    </row>
    <row r="62">
      <c r="A62" s="31">
        <f>IF('Employee Master'!$B62="","",'Employee Master'!$B62)</f>
        <v/>
      </c>
      <c r="B62" s="31">
        <f>IF($A62="","",'Employee Master'!$C62)</f>
        <v/>
      </c>
      <c r="C62" s="24" t="n"/>
      <c r="D62" s="24" t="n"/>
      <c r="E62" s="24" t="n"/>
      <c r="F62" s="24" t="n"/>
      <c r="G62" s="24" t="n"/>
      <c r="H62" s="24" t="n"/>
      <c r="I62" s="24" t="n"/>
      <c r="J62" s="24" t="n"/>
      <c r="K62" s="24" t="n"/>
      <c r="L62" s="24" t="n"/>
      <c r="M62" s="24" t="n"/>
      <c r="N62" s="24" t="n"/>
    </row>
    <row r="63">
      <c r="A63" s="31">
        <f>IF('Employee Master'!$B63="","",'Employee Master'!$B63)</f>
        <v/>
      </c>
      <c r="B63" s="31">
        <f>IF($A63="","",'Employee Master'!$C63)</f>
        <v/>
      </c>
      <c r="C63" s="24" t="n"/>
      <c r="D63" s="24" t="n"/>
      <c r="E63" s="24" t="n"/>
      <c r="F63" s="24" t="n"/>
      <c r="G63" s="24" t="n"/>
      <c r="H63" s="24" t="n"/>
      <c r="I63" s="24" t="n"/>
      <c r="J63" s="24" t="n"/>
      <c r="K63" s="24" t="n"/>
      <c r="L63" s="24" t="n"/>
      <c r="M63" s="24" t="n"/>
      <c r="N63" s="24" t="n"/>
    </row>
    <row r="64">
      <c r="A64" s="31">
        <f>IF('Employee Master'!$B64="","",'Employee Master'!$B64)</f>
        <v/>
      </c>
      <c r="B64" s="31">
        <f>IF($A64="","",'Employee Master'!$C64)</f>
        <v/>
      </c>
      <c r="C64" s="24" t="n"/>
      <c r="D64" s="24" t="n"/>
      <c r="E64" s="24" t="n"/>
      <c r="F64" s="24" t="n"/>
      <c r="G64" s="24" t="n"/>
      <c r="H64" s="24" t="n"/>
      <c r="I64" s="24" t="n"/>
      <c r="J64" s="24" t="n"/>
      <c r="K64" s="24" t="n"/>
      <c r="L64" s="24" t="n"/>
      <c r="M64" s="24" t="n"/>
      <c r="N64" s="24" t="n"/>
    </row>
    <row r="65">
      <c r="A65" s="31">
        <f>IF('Employee Master'!$B65="","",'Employee Master'!$B65)</f>
        <v/>
      </c>
      <c r="B65" s="31">
        <f>IF($A65="","",'Employee Master'!$C65)</f>
        <v/>
      </c>
      <c r="C65" s="24" t="n"/>
      <c r="D65" s="24" t="n"/>
      <c r="E65" s="24" t="n"/>
      <c r="F65" s="24" t="n"/>
      <c r="G65" s="24" t="n"/>
      <c r="H65" s="24" t="n"/>
      <c r="I65" s="24" t="n"/>
      <c r="J65" s="24" t="n"/>
      <c r="K65" s="24" t="n"/>
      <c r="L65" s="24" t="n"/>
      <c r="M65" s="24" t="n"/>
      <c r="N65" s="24" t="n"/>
    </row>
    <row r="66">
      <c r="A66" s="31">
        <f>IF('Employee Master'!$B66="","",'Employee Master'!$B66)</f>
        <v/>
      </c>
      <c r="B66" s="31">
        <f>IF($A66="","",'Employee Master'!$C66)</f>
        <v/>
      </c>
      <c r="C66" s="24" t="n"/>
      <c r="D66" s="24" t="n"/>
      <c r="E66" s="24" t="n"/>
      <c r="F66" s="24" t="n"/>
      <c r="G66" s="24" t="n"/>
      <c r="H66" s="24" t="n"/>
      <c r="I66" s="24" t="n"/>
      <c r="J66" s="24" t="n"/>
      <c r="K66" s="24" t="n"/>
      <c r="L66" s="24" t="n"/>
      <c r="M66" s="24" t="n"/>
      <c r="N66" s="24" t="n"/>
    </row>
    <row r="67">
      <c r="A67" s="31">
        <f>IF('Employee Master'!$B67="","",'Employee Master'!$B67)</f>
        <v/>
      </c>
      <c r="B67" s="31">
        <f>IF($A67="","",'Employee Master'!$C67)</f>
        <v/>
      </c>
      <c r="C67" s="24" t="n"/>
      <c r="D67" s="24" t="n"/>
      <c r="E67" s="24" t="n"/>
      <c r="F67" s="24" t="n"/>
      <c r="G67" s="24" t="n"/>
      <c r="H67" s="24" t="n"/>
      <c r="I67" s="24" t="n"/>
      <c r="J67" s="24" t="n"/>
      <c r="K67" s="24" t="n"/>
      <c r="L67" s="24" t="n"/>
      <c r="M67" s="24" t="n"/>
      <c r="N67" s="24" t="n"/>
    </row>
    <row r="68">
      <c r="A68" s="31">
        <f>IF('Employee Master'!$B68="","",'Employee Master'!$B68)</f>
        <v/>
      </c>
      <c r="B68" s="31">
        <f>IF($A68="","",'Employee Master'!$C68)</f>
        <v/>
      </c>
      <c r="C68" s="24" t="n"/>
      <c r="D68" s="24" t="n"/>
      <c r="E68" s="24" t="n"/>
      <c r="F68" s="24" t="n"/>
      <c r="G68" s="24" t="n"/>
      <c r="H68" s="24" t="n"/>
      <c r="I68" s="24" t="n"/>
      <c r="J68" s="24" t="n"/>
      <c r="K68" s="24" t="n"/>
      <c r="L68" s="24" t="n"/>
      <c r="M68" s="24" t="n"/>
      <c r="N68" s="24" t="n"/>
    </row>
    <row r="69">
      <c r="A69" s="31">
        <f>IF('Employee Master'!$B69="","",'Employee Master'!$B69)</f>
        <v/>
      </c>
      <c r="B69" s="31">
        <f>IF($A69="","",'Employee Master'!$C69)</f>
        <v/>
      </c>
      <c r="C69" s="24" t="n"/>
      <c r="D69" s="24" t="n"/>
      <c r="E69" s="24" t="n"/>
      <c r="F69" s="24" t="n"/>
      <c r="G69" s="24" t="n"/>
      <c r="H69" s="24" t="n"/>
      <c r="I69" s="24" t="n"/>
      <c r="J69" s="24" t="n"/>
      <c r="K69" s="24" t="n"/>
      <c r="L69" s="24" t="n"/>
      <c r="M69" s="24" t="n"/>
      <c r="N69" s="24" t="n"/>
    </row>
    <row r="70">
      <c r="A70" s="31">
        <f>IF('Employee Master'!$B70="","",'Employee Master'!$B70)</f>
        <v/>
      </c>
      <c r="B70" s="31">
        <f>IF($A70="","",'Employee Master'!$C70)</f>
        <v/>
      </c>
      <c r="C70" s="24" t="n"/>
      <c r="D70" s="24" t="n"/>
      <c r="E70" s="24" t="n"/>
      <c r="F70" s="24" t="n"/>
      <c r="G70" s="24" t="n"/>
      <c r="H70" s="24" t="n"/>
      <c r="I70" s="24" t="n"/>
      <c r="J70" s="24" t="n"/>
      <c r="K70" s="24" t="n"/>
      <c r="L70" s="24" t="n"/>
      <c r="M70" s="24" t="n"/>
      <c r="N70" s="24" t="n"/>
    </row>
    <row r="71">
      <c r="A71" s="31">
        <f>IF('Employee Master'!$B71="","",'Employee Master'!$B71)</f>
        <v/>
      </c>
      <c r="B71" s="31">
        <f>IF($A71="","",'Employee Master'!$C71)</f>
        <v/>
      </c>
      <c r="C71" s="24" t="n"/>
      <c r="D71" s="24" t="n"/>
      <c r="E71" s="24" t="n"/>
      <c r="F71" s="24" t="n"/>
      <c r="G71" s="24" t="n"/>
      <c r="H71" s="24" t="n"/>
      <c r="I71" s="24" t="n"/>
      <c r="J71" s="24" t="n"/>
      <c r="K71" s="24" t="n"/>
      <c r="L71" s="24" t="n"/>
      <c r="M71" s="24" t="n"/>
      <c r="N71" s="24" t="n"/>
    </row>
    <row r="72">
      <c r="A72" s="31">
        <f>IF('Employee Master'!$B72="","",'Employee Master'!$B72)</f>
        <v/>
      </c>
      <c r="B72" s="31">
        <f>IF($A72="","",'Employee Master'!$C72)</f>
        <v/>
      </c>
      <c r="C72" s="24" t="n"/>
      <c r="D72" s="24" t="n"/>
      <c r="E72" s="24" t="n"/>
      <c r="F72" s="24" t="n"/>
      <c r="G72" s="24" t="n"/>
      <c r="H72" s="24" t="n"/>
      <c r="I72" s="24" t="n"/>
      <c r="J72" s="24" t="n"/>
      <c r="K72" s="24" t="n"/>
      <c r="L72" s="24" t="n"/>
      <c r="M72" s="24" t="n"/>
      <c r="N72" s="24" t="n"/>
    </row>
    <row r="73">
      <c r="A73" s="31">
        <f>IF('Employee Master'!$B73="","",'Employee Master'!$B73)</f>
        <v/>
      </c>
      <c r="B73" s="31">
        <f>IF($A73="","",'Employee Master'!$C73)</f>
        <v/>
      </c>
      <c r="C73" s="24" t="n"/>
      <c r="D73" s="24" t="n"/>
      <c r="E73" s="24" t="n"/>
      <c r="F73" s="24" t="n"/>
      <c r="G73" s="24" t="n"/>
      <c r="H73" s="24" t="n"/>
      <c r="I73" s="24" t="n"/>
      <c r="J73" s="24" t="n"/>
      <c r="K73" s="24" t="n"/>
      <c r="L73" s="24" t="n"/>
      <c r="M73" s="24" t="n"/>
      <c r="N73" s="24" t="n"/>
    </row>
    <row r="74">
      <c r="A74" s="31">
        <f>IF('Employee Master'!$B74="","",'Employee Master'!$B74)</f>
        <v/>
      </c>
      <c r="B74" s="31">
        <f>IF($A74="","",'Employee Master'!$C74)</f>
        <v/>
      </c>
      <c r="C74" s="24" t="n"/>
      <c r="D74" s="24" t="n"/>
      <c r="E74" s="24" t="n"/>
      <c r="F74" s="24" t="n"/>
      <c r="G74" s="24" t="n"/>
      <c r="H74" s="24" t="n"/>
      <c r="I74" s="24" t="n"/>
      <c r="J74" s="24" t="n"/>
      <c r="K74" s="24" t="n"/>
      <c r="L74" s="24" t="n"/>
      <c r="M74" s="24" t="n"/>
      <c r="N74" s="24" t="n"/>
    </row>
    <row r="75">
      <c r="A75" s="31">
        <f>IF('Employee Master'!$B75="","",'Employee Master'!$B75)</f>
        <v/>
      </c>
      <c r="B75" s="31">
        <f>IF($A75="","",'Employee Master'!$C75)</f>
        <v/>
      </c>
      <c r="C75" s="24" t="n"/>
      <c r="D75" s="24" t="n"/>
      <c r="E75" s="24" t="n"/>
      <c r="F75" s="24" t="n"/>
      <c r="G75" s="24" t="n"/>
      <c r="H75" s="24" t="n"/>
      <c r="I75" s="24" t="n"/>
      <c r="J75" s="24" t="n"/>
      <c r="K75" s="24" t="n"/>
      <c r="L75" s="24" t="n"/>
      <c r="M75" s="24" t="n"/>
      <c r="N75" s="24" t="n"/>
    </row>
    <row r="76">
      <c r="A76" s="31">
        <f>IF('Employee Master'!$B76="","",'Employee Master'!$B76)</f>
        <v/>
      </c>
      <c r="B76" s="31">
        <f>IF($A76="","",'Employee Master'!$C76)</f>
        <v/>
      </c>
      <c r="C76" s="24" t="n"/>
      <c r="D76" s="24" t="n"/>
      <c r="E76" s="24" t="n"/>
      <c r="F76" s="24" t="n"/>
      <c r="G76" s="24" t="n"/>
      <c r="H76" s="24" t="n"/>
      <c r="I76" s="24" t="n"/>
      <c r="J76" s="24" t="n"/>
      <c r="K76" s="24" t="n"/>
      <c r="L76" s="24" t="n"/>
      <c r="M76" s="24" t="n"/>
      <c r="N76" s="24" t="n"/>
    </row>
    <row r="77">
      <c r="A77" s="31">
        <f>IF('Employee Master'!$B77="","",'Employee Master'!$B77)</f>
        <v/>
      </c>
      <c r="B77" s="31">
        <f>IF($A77="","",'Employee Master'!$C77)</f>
        <v/>
      </c>
      <c r="C77" s="24" t="n"/>
      <c r="D77" s="24" t="n"/>
      <c r="E77" s="24" t="n"/>
      <c r="F77" s="24" t="n"/>
      <c r="G77" s="24" t="n"/>
      <c r="H77" s="24" t="n"/>
      <c r="I77" s="24" t="n"/>
      <c r="J77" s="24" t="n"/>
      <c r="K77" s="24" t="n"/>
      <c r="L77" s="24" t="n"/>
      <c r="M77" s="24" t="n"/>
      <c r="N77" s="24" t="n"/>
    </row>
    <row r="78">
      <c r="A78" s="31">
        <f>IF('Employee Master'!$B78="","",'Employee Master'!$B78)</f>
        <v/>
      </c>
      <c r="B78" s="31">
        <f>IF($A78="","",'Employee Master'!$C78)</f>
        <v/>
      </c>
      <c r="C78" s="24" t="n"/>
      <c r="D78" s="24" t="n"/>
      <c r="E78" s="24" t="n"/>
      <c r="F78" s="24" t="n"/>
      <c r="G78" s="24" t="n"/>
      <c r="H78" s="24" t="n"/>
      <c r="I78" s="24" t="n"/>
      <c r="J78" s="24" t="n"/>
      <c r="K78" s="24" t="n"/>
      <c r="L78" s="24" t="n"/>
      <c r="M78" s="24" t="n"/>
      <c r="N78" s="24" t="n"/>
    </row>
    <row r="79">
      <c r="A79" s="31">
        <f>IF('Employee Master'!$B79="","",'Employee Master'!$B79)</f>
        <v/>
      </c>
      <c r="B79" s="31">
        <f>IF($A79="","",'Employee Master'!$C79)</f>
        <v/>
      </c>
      <c r="C79" s="24" t="n"/>
      <c r="D79" s="24" t="n"/>
      <c r="E79" s="24" t="n"/>
      <c r="F79" s="24" t="n"/>
      <c r="G79" s="24" t="n"/>
      <c r="H79" s="24" t="n"/>
      <c r="I79" s="24" t="n"/>
      <c r="J79" s="24" t="n"/>
      <c r="K79" s="24" t="n"/>
      <c r="L79" s="24" t="n"/>
      <c r="M79" s="24" t="n"/>
      <c r="N79" s="24" t="n"/>
    </row>
    <row r="80">
      <c r="A80" s="31">
        <f>IF('Employee Master'!$B80="","",'Employee Master'!$B80)</f>
        <v/>
      </c>
      <c r="B80" s="31">
        <f>IF($A80="","",'Employee Master'!$C80)</f>
        <v/>
      </c>
      <c r="C80" s="24" t="n"/>
      <c r="D80" s="24" t="n"/>
      <c r="E80" s="24" t="n"/>
      <c r="F80" s="24" t="n"/>
      <c r="G80" s="24" t="n"/>
      <c r="H80" s="24" t="n"/>
      <c r="I80" s="24" t="n"/>
      <c r="J80" s="24" t="n"/>
      <c r="K80" s="24" t="n"/>
      <c r="L80" s="24" t="n"/>
      <c r="M80" s="24" t="n"/>
      <c r="N80" s="24" t="n"/>
    </row>
    <row r="81">
      <c r="A81" s="31">
        <f>IF('Employee Master'!$B81="","",'Employee Master'!$B81)</f>
        <v/>
      </c>
      <c r="B81" s="31">
        <f>IF($A81="","",'Employee Master'!$C81)</f>
        <v/>
      </c>
      <c r="C81" s="24" t="n"/>
      <c r="D81" s="24" t="n"/>
      <c r="E81" s="24" t="n"/>
      <c r="F81" s="24" t="n"/>
      <c r="G81" s="24" t="n"/>
      <c r="H81" s="24" t="n"/>
      <c r="I81" s="24" t="n"/>
      <c r="J81" s="24" t="n"/>
      <c r="K81" s="24" t="n"/>
      <c r="L81" s="24" t="n"/>
      <c r="M81" s="24" t="n"/>
      <c r="N81" s="24" t="n"/>
    </row>
    <row r="82">
      <c r="A82" s="31">
        <f>IF('Employee Master'!$B82="","",'Employee Master'!$B82)</f>
        <v/>
      </c>
      <c r="B82" s="31">
        <f>IF($A82="","",'Employee Master'!$C82)</f>
        <v/>
      </c>
      <c r="C82" s="24" t="n"/>
      <c r="D82" s="24" t="n"/>
      <c r="E82" s="24" t="n"/>
      <c r="F82" s="24" t="n"/>
      <c r="G82" s="24" t="n"/>
      <c r="H82" s="24" t="n"/>
      <c r="I82" s="24" t="n"/>
      <c r="J82" s="24" t="n"/>
      <c r="K82" s="24" t="n"/>
      <c r="L82" s="24" t="n"/>
      <c r="M82" s="24" t="n"/>
      <c r="N82" s="24" t="n"/>
    </row>
    <row r="83">
      <c r="A83" s="31">
        <f>IF('Employee Master'!$B83="","",'Employee Master'!$B83)</f>
        <v/>
      </c>
      <c r="B83" s="31">
        <f>IF($A83="","",'Employee Master'!$C83)</f>
        <v/>
      </c>
      <c r="C83" s="24" t="n"/>
      <c r="D83" s="24" t="n"/>
      <c r="E83" s="24" t="n"/>
      <c r="F83" s="24" t="n"/>
      <c r="G83" s="24" t="n"/>
      <c r="H83" s="24" t="n"/>
      <c r="I83" s="24" t="n"/>
      <c r="J83" s="24" t="n"/>
      <c r="K83" s="24" t="n"/>
      <c r="L83" s="24" t="n"/>
      <c r="M83" s="24" t="n"/>
      <c r="N83" s="24" t="n"/>
    </row>
    <row r="84">
      <c r="A84" s="31">
        <f>IF('Employee Master'!$B84="","",'Employee Master'!$B84)</f>
        <v/>
      </c>
      <c r="B84" s="31">
        <f>IF($A84="","",'Employee Master'!$C84)</f>
        <v/>
      </c>
      <c r="C84" s="24" t="n"/>
      <c r="D84" s="24" t="n"/>
      <c r="E84" s="24" t="n"/>
      <c r="F84" s="24" t="n"/>
      <c r="G84" s="24" t="n"/>
      <c r="H84" s="24" t="n"/>
      <c r="I84" s="24" t="n"/>
      <c r="J84" s="24" t="n"/>
      <c r="K84" s="24" t="n"/>
      <c r="L84" s="24" t="n"/>
      <c r="M84" s="24" t="n"/>
      <c r="N84" s="24" t="n"/>
    </row>
    <row r="85">
      <c r="A85" s="31">
        <f>IF('Employee Master'!$B85="","",'Employee Master'!$B85)</f>
        <v/>
      </c>
      <c r="B85" s="31">
        <f>IF($A85="","",'Employee Master'!$C85)</f>
        <v/>
      </c>
      <c r="C85" s="24" t="n"/>
      <c r="D85" s="24" t="n"/>
      <c r="E85" s="24" t="n"/>
      <c r="F85" s="24" t="n"/>
      <c r="G85" s="24" t="n"/>
      <c r="H85" s="24" t="n"/>
      <c r="I85" s="24" t="n"/>
      <c r="J85" s="24" t="n"/>
      <c r="K85" s="24" t="n"/>
      <c r="L85" s="24" t="n"/>
      <c r="M85" s="24" t="n"/>
      <c r="N85" s="24" t="n"/>
    </row>
    <row r="86">
      <c r="A86" s="31">
        <f>IF('Employee Master'!$B86="","",'Employee Master'!$B86)</f>
        <v/>
      </c>
      <c r="B86" s="31">
        <f>IF($A86="","",'Employee Master'!$C86)</f>
        <v/>
      </c>
      <c r="C86" s="24" t="n"/>
      <c r="D86" s="24" t="n"/>
      <c r="E86" s="24" t="n"/>
      <c r="F86" s="24" t="n"/>
      <c r="G86" s="24" t="n"/>
      <c r="H86" s="24" t="n"/>
      <c r="I86" s="24" t="n"/>
      <c r="J86" s="24" t="n"/>
      <c r="K86" s="24" t="n"/>
      <c r="L86" s="24" t="n"/>
      <c r="M86" s="24" t="n"/>
      <c r="N86" s="24" t="n"/>
    </row>
    <row r="87">
      <c r="A87" s="31">
        <f>IF('Employee Master'!$B87="","",'Employee Master'!$B87)</f>
        <v/>
      </c>
      <c r="B87" s="31">
        <f>IF($A87="","",'Employee Master'!$C87)</f>
        <v/>
      </c>
      <c r="C87" s="24" t="n"/>
      <c r="D87" s="24" t="n"/>
      <c r="E87" s="24" t="n"/>
      <c r="F87" s="24" t="n"/>
      <c r="G87" s="24" t="n"/>
      <c r="H87" s="24" t="n"/>
      <c r="I87" s="24" t="n"/>
      <c r="J87" s="24" t="n"/>
      <c r="K87" s="24" t="n"/>
      <c r="L87" s="24" t="n"/>
      <c r="M87" s="24" t="n"/>
      <c r="N87" s="24" t="n"/>
    </row>
    <row r="88">
      <c r="A88" s="31">
        <f>IF('Employee Master'!$B88="","",'Employee Master'!$B88)</f>
        <v/>
      </c>
      <c r="B88" s="31">
        <f>IF($A88="","",'Employee Master'!$C88)</f>
        <v/>
      </c>
      <c r="C88" s="24" t="n"/>
      <c r="D88" s="24" t="n"/>
      <c r="E88" s="24" t="n"/>
      <c r="F88" s="24" t="n"/>
      <c r="G88" s="24" t="n"/>
      <c r="H88" s="24" t="n"/>
      <c r="I88" s="24" t="n"/>
      <c r="J88" s="24" t="n"/>
      <c r="K88" s="24" t="n"/>
      <c r="L88" s="24" t="n"/>
      <c r="M88" s="24" t="n"/>
      <c r="N88" s="24" t="n"/>
    </row>
    <row r="89">
      <c r="A89" s="31">
        <f>IF('Employee Master'!$B89="","",'Employee Master'!$B89)</f>
        <v/>
      </c>
      <c r="B89" s="31">
        <f>IF($A89="","",'Employee Master'!$C89)</f>
        <v/>
      </c>
      <c r="C89" s="24" t="n"/>
      <c r="D89" s="24" t="n"/>
      <c r="E89" s="24" t="n"/>
      <c r="F89" s="24" t="n"/>
      <c r="G89" s="24" t="n"/>
      <c r="H89" s="24" t="n"/>
      <c r="I89" s="24" t="n"/>
      <c r="J89" s="24" t="n"/>
      <c r="K89" s="24" t="n"/>
      <c r="L89" s="24" t="n"/>
      <c r="M89" s="24" t="n"/>
      <c r="N89" s="24" t="n"/>
    </row>
    <row r="90">
      <c r="A90" s="31">
        <f>IF('Employee Master'!$B90="","",'Employee Master'!$B90)</f>
        <v/>
      </c>
      <c r="B90" s="31">
        <f>IF($A90="","",'Employee Master'!$C90)</f>
        <v/>
      </c>
      <c r="C90" s="24" t="n"/>
      <c r="D90" s="24" t="n"/>
      <c r="E90" s="24" t="n"/>
      <c r="F90" s="24" t="n"/>
      <c r="G90" s="24" t="n"/>
      <c r="H90" s="24" t="n"/>
      <c r="I90" s="24" t="n"/>
      <c r="J90" s="24" t="n"/>
      <c r="K90" s="24" t="n"/>
      <c r="L90" s="24" t="n"/>
      <c r="M90" s="24" t="n"/>
      <c r="N90" s="24" t="n"/>
    </row>
    <row r="91">
      <c r="A91" s="31">
        <f>IF('Employee Master'!$B91="","",'Employee Master'!$B91)</f>
        <v/>
      </c>
      <c r="B91" s="31">
        <f>IF($A91="","",'Employee Master'!$C91)</f>
        <v/>
      </c>
      <c r="C91" s="24" t="n"/>
      <c r="D91" s="24" t="n"/>
      <c r="E91" s="24" t="n"/>
      <c r="F91" s="24" t="n"/>
      <c r="G91" s="24" t="n"/>
      <c r="H91" s="24" t="n"/>
      <c r="I91" s="24" t="n"/>
      <c r="J91" s="24" t="n"/>
      <c r="K91" s="24" t="n"/>
      <c r="L91" s="24" t="n"/>
      <c r="M91" s="24" t="n"/>
      <c r="N91" s="24" t="n"/>
    </row>
    <row r="92">
      <c r="A92" s="31">
        <f>IF('Employee Master'!$B92="","",'Employee Master'!$B92)</f>
        <v/>
      </c>
      <c r="B92" s="31">
        <f>IF($A92="","",'Employee Master'!$C92)</f>
        <v/>
      </c>
      <c r="C92" s="24" t="n"/>
      <c r="D92" s="24" t="n"/>
      <c r="E92" s="24" t="n"/>
      <c r="F92" s="24" t="n"/>
      <c r="G92" s="24" t="n"/>
      <c r="H92" s="24" t="n"/>
      <c r="I92" s="24" t="n"/>
      <c r="J92" s="24" t="n"/>
      <c r="K92" s="24" t="n"/>
      <c r="L92" s="24" t="n"/>
      <c r="M92" s="24" t="n"/>
      <c r="N92" s="24" t="n"/>
    </row>
    <row r="93">
      <c r="A93" s="31">
        <f>IF('Employee Master'!$B93="","",'Employee Master'!$B93)</f>
        <v/>
      </c>
      <c r="B93" s="31">
        <f>IF($A93="","",'Employee Master'!$C93)</f>
        <v/>
      </c>
      <c r="C93" s="24" t="n"/>
      <c r="D93" s="24" t="n"/>
      <c r="E93" s="24" t="n"/>
      <c r="F93" s="24" t="n"/>
      <c r="G93" s="24" t="n"/>
      <c r="H93" s="24" t="n"/>
      <c r="I93" s="24" t="n"/>
      <c r="J93" s="24" t="n"/>
      <c r="K93" s="24" t="n"/>
      <c r="L93" s="24" t="n"/>
      <c r="M93" s="24" t="n"/>
      <c r="N93" s="24" t="n"/>
    </row>
    <row r="94">
      <c r="A94" s="31">
        <f>IF('Employee Master'!$B94="","",'Employee Master'!$B94)</f>
        <v/>
      </c>
      <c r="B94" s="31">
        <f>IF($A94="","",'Employee Master'!$C94)</f>
        <v/>
      </c>
      <c r="C94" s="24" t="n"/>
      <c r="D94" s="24" t="n"/>
      <c r="E94" s="24" t="n"/>
      <c r="F94" s="24" t="n"/>
      <c r="G94" s="24" t="n"/>
      <c r="H94" s="24" t="n"/>
      <c r="I94" s="24" t="n"/>
      <c r="J94" s="24" t="n"/>
      <c r="K94" s="24" t="n"/>
      <c r="L94" s="24" t="n"/>
      <c r="M94" s="24" t="n"/>
      <c r="N94" s="24" t="n"/>
    </row>
    <row r="95">
      <c r="A95" s="31">
        <f>IF('Employee Master'!$B95="","",'Employee Master'!$B95)</f>
        <v/>
      </c>
      <c r="B95" s="31">
        <f>IF($A95="","",'Employee Master'!$C95)</f>
        <v/>
      </c>
      <c r="C95" s="24" t="n"/>
      <c r="D95" s="24" t="n"/>
      <c r="E95" s="24" t="n"/>
      <c r="F95" s="24" t="n"/>
      <c r="G95" s="24" t="n"/>
      <c r="H95" s="24" t="n"/>
      <c r="I95" s="24" t="n"/>
      <c r="J95" s="24" t="n"/>
      <c r="K95" s="24" t="n"/>
      <c r="L95" s="24" t="n"/>
      <c r="M95" s="24" t="n"/>
      <c r="N95" s="24" t="n"/>
    </row>
    <row r="96">
      <c r="A96" s="31">
        <f>IF('Employee Master'!$B96="","",'Employee Master'!$B96)</f>
        <v/>
      </c>
      <c r="B96" s="31">
        <f>IF($A96="","",'Employee Master'!$C96)</f>
        <v/>
      </c>
      <c r="C96" s="24" t="n"/>
      <c r="D96" s="24" t="n"/>
      <c r="E96" s="24" t="n"/>
      <c r="F96" s="24" t="n"/>
      <c r="G96" s="24" t="n"/>
      <c r="H96" s="24" t="n"/>
      <c r="I96" s="24" t="n"/>
      <c r="J96" s="24" t="n"/>
      <c r="K96" s="24" t="n"/>
      <c r="L96" s="24" t="n"/>
      <c r="M96" s="24" t="n"/>
      <c r="N96" s="24" t="n"/>
    </row>
    <row r="97">
      <c r="A97" s="31">
        <f>IF('Employee Master'!$B97="","",'Employee Master'!$B97)</f>
        <v/>
      </c>
      <c r="B97" s="31">
        <f>IF($A97="","",'Employee Master'!$C97)</f>
        <v/>
      </c>
      <c r="C97" s="24" t="n"/>
      <c r="D97" s="24" t="n"/>
      <c r="E97" s="24" t="n"/>
      <c r="F97" s="24" t="n"/>
      <c r="G97" s="24" t="n"/>
      <c r="H97" s="24" t="n"/>
      <c r="I97" s="24" t="n"/>
      <c r="J97" s="24" t="n"/>
      <c r="K97" s="24" t="n"/>
      <c r="L97" s="24" t="n"/>
      <c r="M97" s="24" t="n"/>
      <c r="N97" s="24" t="n"/>
    </row>
    <row r="98">
      <c r="A98" s="31">
        <f>IF('Employee Master'!$B98="","",'Employee Master'!$B98)</f>
        <v/>
      </c>
      <c r="B98" s="31">
        <f>IF($A98="","",'Employee Master'!$C98)</f>
        <v/>
      </c>
      <c r="C98" s="24" t="n"/>
      <c r="D98" s="24" t="n"/>
      <c r="E98" s="24" t="n"/>
      <c r="F98" s="24" t="n"/>
      <c r="G98" s="24" t="n"/>
      <c r="H98" s="24" t="n"/>
      <c r="I98" s="24" t="n"/>
      <c r="J98" s="24" t="n"/>
      <c r="K98" s="24" t="n"/>
      <c r="L98" s="24" t="n"/>
      <c r="M98" s="24" t="n"/>
      <c r="N98" s="24" t="n"/>
    </row>
    <row r="99">
      <c r="A99" s="31">
        <f>IF('Employee Master'!$B99="","",'Employee Master'!$B99)</f>
        <v/>
      </c>
      <c r="B99" s="31">
        <f>IF($A99="","",'Employee Master'!$C99)</f>
        <v/>
      </c>
      <c r="C99" s="24" t="n"/>
      <c r="D99" s="24" t="n"/>
      <c r="E99" s="24" t="n"/>
      <c r="F99" s="24" t="n"/>
      <c r="G99" s="24" t="n"/>
      <c r="H99" s="24" t="n"/>
      <c r="I99" s="24" t="n"/>
      <c r="J99" s="24" t="n"/>
      <c r="K99" s="24" t="n"/>
      <c r="L99" s="24" t="n"/>
      <c r="M99" s="24" t="n"/>
      <c r="N99" s="24" t="n"/>
    </row>
    <row r="100">
      <c r="A100" s="31">
        <f>IF('Employee Master'!$B100="","",'Employee Master'!$B100)</f>
        <v/>
      </c>
      <c r="B100" s="31">
        <f>IF($A100="","",'Employee Master'!$C100)</f>
        <v/>
      </c>
      <c r="C100" s="24" t="n"/>
      <c r="D100" s="24" t="n"/>
      <c r="E100" s="24" t="n"/>
      <c r="F100" s="24" t="n"/>
      <c r="G100" s="24" t="n"/>
      <c r="H100" s="24" t="n"/>
      <c r="I100" s="24" t="n"/>
      <c r="J100" s="24" t="n"/>
      <c r="K100" s="24" t="n"/>
      <c r="L100" s="24" t="n"/>
      <c r="M100" s="24" t="n"/>
      <c r="N100" s="24" t="n"/>
    </row>
    <row r="101">
      <c r="A101" s="31">
        <f>IF('Employee Master'!$B101="","",'Employee Master'!$B101)</f>
        <v/>
      </c>
      <c r="B101" s="31">
        <f>IF($A101="","",'Employee Master'!$C101)</f>
        <v/>
      </c>
      <c r="C101" s="24" t="n"/>
      <c r="D101" s="24" t="n"/>
      <c r="E101" s="24" t="n"/>
      <c r="F101" s="24" t="n"/>
      <c r="G101" s="24" t="n"/>
      <c r="H101" s="24" t="n"/>
      <c r="I101" s="24" t="n"/>
      <c r="J101" s="24" t="n"/>
      <c r="K101" s="24" t="n"/>
      <c r="L101" s="24" t="n"/>
      <c r="M101" s="24" t="n"/>
      <c r="N101" s="24" t="n"/>
    </row>
    <row r="102">
      <c r="A102" s="31">
        <f>IF('Employee Master'!$B102="","",'Employee Master'!$B102)</f>
        <v/>
      </c>
      <c r="B102" s="31">
        <f>IF($A102="","",'Employee Master'!$C102)</f>
        <v/>
      </c>
      <c r="C102" s="24" t="n"/>
      <c r="D102" s="24" t="n"/>
      <c r="E102" s="24" t="n"/>
      <c r="F102" s="24" t="n"/>
      <c r="G102" s="24" t="n"/>
      <c r="H102" s="24" t="n"/>
      <c r="I102" s="24" t="n"/>
      <c r="J102" s="24" t="n"/>
      <c r="K102" s="24" t="n"/>
      <c r="L102" s="24" t="n"/>
      <c r="M102" s="24" t="n"/>
      <c r="N102" s="24" t="n"/>
    </row>
    <row r="103">
      <c r="A103" s="31">
        <f>IF('Employee Master'!$B103="","",'Employee Master'!$B103)</f>
        <v/>
      </c>
      <c r="B103" s="31">
        <f>IF($A103="","",'Employee Master'!$C103)</f>
        <v/>
      </c>
      <c r="C103" s="24" t="n"/>
      <c r="D103" s="24" t="n"/>
      <c r="E103" s="24" t="n"/>
      <c r="F103" s="24" t="n"/>
      <c r="G103" s="24" t="n"/>
      <c r="H103" s="24" t="n"/>
      <c r="I103" s="24" t="n"/>
      <c r="J103" s="24" t="n"/>
      <c r="K103" s="24" t="n"/>
      <c r="L103" s="24" t="n"/>
      <c r="M103" s="24" t="n"/>
      <c r="N103" s="24" t="n"/>
    </row>
  </sheetData>
  <mergeCells count="2">
    <mergeCell ref="A2:N2"/>
    <mergeCell ref="A1:N1"/>
  </mergeCells>
  <pageMargins left="0.75" right="0.75" top="1" bottom="1" header="0.5" footer="0.5"/>
</worksheet>
</file>

<file path=xl/worksheets/sheet8.xml><?xml version="1.0" encoding="utf-8"?>
<worksheet xmlns="http://schemas.openxmlformats.org/spreadsheetml/2006/main">
  <sheetPr>
    <tabColor rgb="0070AD47"/>
    <outlinePr summaryBelow="1" summaryRight="1"/>
    <pageSetUpPr/>
  </sheetPr>
  <dimension ref="A1:T106"/>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cols>
    <col width="14" customWidth="1" min="1" max="1"/>
    <col width="22"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 width="13" customWidth="1" min="17" max="17"/>
    <col width="13" customWidth="1" min="18" max="18"/>
    <col width="13" customWidth="1" min="19" max="19"/>
    <col width="13" customWidth="1" min="20" max="20"/>
  </cols>
  <sheetData>
    <row r="1" ht="30" customHeight="1">
      <c r="A1" s="1" t="inlineStr">
        <is>
          <t>Payroll Register</t>
        </is>
      </c>
    </row>
    <row r="2" ht="16" customHeight="1">
      <c r="A2" s="2" t="inlineStr">
        <is>
          <t>Change the payroll month on the Settings sheet and this whole register re-computes.</t>
        </is>
      </c>
    </row>
    <row r="3">
      <c r="A3" s="43" t="inlineStr">
        <is>
          <t>Payroll month:</t>
        </is>
      </c>
      <c r="B3" s="44">
        <f>Settings!$C$12</f>
        <v/>
      </c>
      <c r="C3" s="43" t="inlineStr">
        <is>
          <t>Days:</t>
        </is>
      </c>
      <c r="D3" s="45">
        <f>IFERROR(INDEX('Tax Rates'!$D$81:$D$92,MATCH(Settings!$C$12,'Tax Rates'!$B$81:$B$92,0)),30)</f>
        <v/>
      </c>
      <c r="E3" s="43" t="inlineStr">
        <is>
          <t>Employees:</t>
        </is>
      </c>
      <c r="F3" s="45">
        <f>Settings!$C$16</f>
        <v/>
      </c>
    </row>
    <row r="5" ht="40" customHeight="1">
      <c r="A5" s="12" t="inlineStr">
        <is>
          <t>Employee Code</t>
        </is>
      </c>
      <c r="B5" s="12" t="inlineStr">
        <is>
          <t>Employee Name</t>
        </is>
      </c>
      <c r="C5" s="12" t="inlineStr">
        <is>
          <t>Days in Month</t>
        </is>
      </c>
      <c r="D5" s="12" t="inlineStr">
        <is>
          <t>LOP Days</t>
        </is>
      </c>
      <c r="E5" s="12" t="inlineStr">
        <is>
          <t>Paid Days</t>
        </is>
      </c>
      <c r="F5" s="12" t="inlineStr">
        <is>
          <t>Basic</t>
        </is>
      </c>
      <c r="G5" s="12" t="inlineStr">
        <is>
          <t>HRA</t>
        </is>
      </c>
      <c r="H5" s="12" t="inlineStr">
        <is>
          <t>Special Allowance</t>
        </is>
      </c>
      <c r="I5" s="12" t="inlineStr">
        <is>
          <t>Other Earnings</t>
        </is>
      </c>
      <c r="J5" s="12" t="inlineStr">
        <is>
          <t>Gross Earnings</t>
        </is>
      </c>
      <c r="K5" s="12" t="inlineStr">
        <is>
          <t>Employee PF</t>
        </is>
      </c>
      <c r="L5" s="12" t="inlineStr">
        <is>
          <t>ESI</t>
        </is>
      </c>
      <c r="M5" s="12" t="inlineStr">
        <is>
          <t>Professional Tax</t>
        </is>
      </c>
      <c r="N5" s="12" t="inlineStr">
        <is>
          <t>TDS u/s 392</t>
        </is>
      </c>
      <c r="O5" s="12" t="inlineStr">
        <is>
          <t>Total Deductions</t>
        </is>
      </c>
      <c r="P5" s="12" t="inlineStr">
        <is>
          <t>Net Pay</t>
        </is>
      </c>
      <c r="Q5" s="12" t="inlineStr">
        <is>
          <t>Employer PF</t>
        </is>
      </c>
      <c r="R5" s="12" t="inlineStr">
        <is>
          <t>Employer ESI</t>
        </is>
      </c>
      <c r="S5" s="12" t="inlineStr">
        <is>
          <t>Employer NPS</t>
        </is>
      </c>
      <c r="T5" s="12" t="inlineStr">
        <is>
          <t>CTC for the Month</t>
        </is>
      </c>
    </row>
    <row r="6">
      <c r="A6" s="31">
        <f>IF('Employee Master'!$B4="","",'Employee Master'!$B4)</f>
        <v/>
      </c>
      <c r="B6" s="31">
        <f>IF('Employee Master'!$B4="","",'Employee Master'!$C4)</f>
        <v/>
      </c>
      <c r="C6" s="46">
        <f>IF('Employee Master'!$B4="","",$D$3)</f>
        <v/>
      </c>
      <c r="D6" s="46">
        <f>IF('Employee Master'!$B4="","",N(INDEX(Attendance!$C4:$N4,MATCH(Settings!$C$12,Attendance!$C$3:$N$3,0))))</f>
        <v/>
      </c>
      <c r="E6" s="46">
        <f>IF('Employee Master'!$B4="","",MAX(0,$C6-$D6))</f>
        <v/>
      </c>
      <c r="F6" s="32">
        <f>IF('Employee Master'!$B4="","",ROUND('Salary Structure'!$V4*$E6/$C6,0))</f>
        <v/>
      </c>
      <c r="G6" s="32">
        <f>IF('Employee Master'!$B4="","",ROUND('Salary Structure'!$W4*$E6/$C6,0))</f>
        <v/>
      </c>
      <c r="H6" s="32">
        <f>IF('Employee Master'!$B4="","",ROUND('Salary Structure'!$X4*$E6/$C6,0))</f>
        <v/>
      </c>
      <c r="I6" s="32">
        <f>IF('Employee Master'!$B4="","",ROUND(('Salary Structure'!$J4+'Salary Structure'!$K4+'Salary Structure'!$L4)/12*$E6/$C6,0))</f>
        <v/>
      </c>
      <c r="J6" s="38">
        <f>IF('Employee Master'!$B4="","",$F6+$G6+$H6+$I6)</f>
        <v/>
      </c>
      <c r="K6" s="32">
        <f>IF('Employee Master'!$B4="","",ROUND(MIN($F6,IF('Employee Master'!$O4="No",$F6,'Tax Rates'!$C$51))*'Tax Rates'!$C$50,0))</f>
        <v/>
      </c>
      <c r="L6" s="32">
        <f>IF('Employee Master'!$B4="","",IF('Salary Structure'!$Q4="Yes",ROUND($J6*'Tax Rates'!$C$55,0),0))</f>
        <v/>
      </c>
      <c r="M6" s="32">
        <f>IF('Employee Master'!$B4="","",IF('Salary Structure'!$T4=0,0,ROUND('Salary Structure'!$T4/12,0)))</f>
        <v/>
      </c>
      <c r="N6" s="32">
        <f>IF('Employee Master'!$B4="","",'Tax Computation'!$AX4)</f>
        <v/>
      </c>
      <c r="O6" s="32">
        <f>IF('Employee Master'!$B4="","",$K6+$L6+$M6+$N6)</f>
        <v/>
      </c>
      <c r="P6" s="38">
        <f>IF('Employee Master'!$B4="","",$J6-$O6)</f>
        <v/>
      </c>
      <c r="Q6" s="32">
        <f>IF('Employee Master'!$B4="","",ROUND('Salary Structure'!$G4/12,0))</f>
        <v/>
      </c>
      <c r="R6" s="32">
        <f>IF('Employee Master'!$B4="","",IF('Salary Structure'!$Q4="Yes",ROUND($J6*'Tax Rates'!$C$56,0),0))</f>
        <v/>
      </c>
      <c r="S6" s="32">
        <f>IF('Employee Master'!$B4="","",ROUND('Salary Structure'!$H4/12,0))</f>
        <v/>
      </c>
      <c r="T6" s="32">
        <f>IF('Employee Master'!$B4="","",$J6+$Q6+$R6+$S6)</f>
        <v/>
      </c>
    </row>
    <row r="7">
      <c r="A7" s="34">
        <f>IF('Employee Master'!$B5="","",'Employee Master'!$B5)</f>
        <v/>
      </c>
      <c r="B7" s="34">
        <f>IF('Employee Master'!$B5="","",'Employee Master'!$C5)</f>
        <v/>
      </c>
      <c r="C7" s="47">
        <f>IF('Employee Master'!$B5="","",$D$3)</f>
        <v/>
      </c>
      <c r="D7" s="47">
        <f>IF('Employee Master'!$B5="","",N(INDEX(Attendance!$C5:$N5,MATCH(Settings!$C$12,Attendance!$C$3:$N$3,0))))</f>
        <v/>
      </c>
      <c r="E7" s="47">
        <f>IF('Employee Master'!$B5="","",MAX(0,$C7-$D7))</f>
        <v/>
      </c>
      <c r="F7" s="35">
        <f>IF('Employee Master'!$B5="","",ROUND('Salary Structure'!$V5*$E7/$C7,0))</f>
        <v/>
      </c>
      <c r="G7" s="35">
        <f>IF('Employee Master'!$B5="","",ROUND('Salary Structure'!$W5*$E7/$C7,0))</f>
        <v/>
      </c>
      <c r="H7" s="35">
        <f>IF('Employee Master'!$B5="","",ROUND('Salary Structure'!$X5*$E7/$C7,0))</f>
        <v/>
      </c>
      <c r="I7" s="35">
        <f>IF('Employee Master'!$B5="","",ROUND(('Salary Structure'!$J5+'Salary Structure'!$K5+'Salary Structure'!$L5)/12*$E7/$C7,0))</f>
        <v/>
      </c>
      <c r="J7" s="38">
        <f>IF('Employee Master'!$B5="","",$F7+$G7+$H7+$I7)</f>
        <v/>
      </c>
      <c r="K7" s="35">
        <f>IF('Employee Master'!$B5="","",ROUND(MIN($F7,IF('Employee Master'!$O5="No",$F7,'Tax Rates'!$C$51))*'Tax Rates'!$C$50,0))</f>
        <v/>
      </c>
      <c r="L7" s="35">
        <f>IF('Employee Master'!$B5="","",IF('Salary Structure'!$Q5="Yes",ROUND($J7*'Tax Rates'!$C$55,0),0))</f>
        <v/>
      </c>
      <c r="M7" s="35">
        <f>IF('Employee Master'!$B5="","",IF('Salary Structure'!$T5=0,0,ROUND('Salary Structure'!$T5/12,0)))</f>
        <v/>
      </c>
      <c r="N7" s="35">
        <f>IF('Employee Master'!$B5="","",'Tax Computation'!$AX5)</f>
        <v/>
      </c>
      <c r="O7" s="35">
        <f>IF('Employee Master'!$B5="","",$K7+$L7+$M7+$N7)</f>
        <v/>
      </c>
      <c r="P7" s="38">
        <f>IF('Employee Master'!$B5="","",$J7-$O7)</f>
        <v/>
      </c>
      <c r="Q7" s="35">
        <f>IF('Employee Master'!$B5="","",ROUND('Salary Structure'!$G5/12,0))</f>
        <v/>
      </c>
      <c r="R7" s="35">
        <f>IF('Employee Master'!$B5="","",IF('Salary Structure'!$Q5="Yes",ROUND($J7*'Tax Rates'!$C$56,0),0))</f>
        <v/>
      </c>
      <c r="S7" s="35">
        <f>IF('Employee Master'!$B5="","",ROUND('Salary Structure'!$H5/12,0))</f>
        <v/>
      </c>
      <c r="T7" s="35">
        <f>IF('Employee Master'!$B5="","",$J7+$Q7+$R7+$S7)</f>
        <v/>
      </c>
    </row>
    <row r="8">
      <c r="A8" s="31">
        <f>IF('Employee Master'!$B6="","",'Employee Master'!$B6)</f>
        <v/>
      </c>
      <c r="B8" s="31">
        <f>IF('Employee Master'!$B6="","",'Employee Master'!$C6)</f>
        <v/>
      </c>
      <c r="C8" s="46">
        <f>IF('Employee Master'!$B6="","",$D$3)</f>
        <v/>
      </c>
      <c r="D8" s="46">
        <f>IF('Employee Master'!$B6="","",N(INDEX(Attendance!$C6:$N6,MATCH(Settings!$C$12,Attendance!$C$3:$N$3,0))))</f>
        <v/>
      </c>
      <c r="E8" s="46">
        <f>IF('Employee Master'!$B6="","",MAX(0,$C8-$D8))</f>
        <v/>
      </c>
      <c r="F8" s="32">
        <f>IF('Employee Master'!$B6="","",ROUND('Salary Structure'!$V6*$E8/$C8,0))</f>
        <v/>
      </c>
      <c r="G8" s="32">
        <f>IF('Employee Master'!$B6="","",ROUND('Salary Structure'!$W6*$E8/$C8,0))</f>
        <v/>
      </c>
      <c r="H8" s="32">
        <f>IF('Employee Master'!$B6="","",ROUND('Salary Structure'!$X6*$E8/$C8,0))</f>
        <v/>
      </c>
      <c r="I8" s="32">
        <f>IF('Employee Master'!$B6="","",ROUND(('Salary Structure'!$J6+'Salary Structure'!$K6+'Salary Structure'!$L6)/12*$E8/$C8,0))</f>
        <v/>
      </c>
      <c r="J8" s="38">
        <f>IF('Employee Master'!$B6="","",$F8+$G8+$H8+$I8)</f>
        <v/>
      </c>
      <c r="K8" s="32">
        <f>IF('Employee Master'!$B6="","",ROUND(MIN($F8,IF('Employee Master'!$O6="No",$F8,'Tax Rates'!$C$51))*'Tax Rates'!$C$50,0))</f>
        <v/>
      </c>
      <c r="L8" s="32">
        <f>IF('Employee Master'!$B6="","",IF('Salary Structure'!$Q6="Yes",ROUND($J8*'Tax Rates'!$C$55,0),0))</f>
        <v/>
      </c>
      <c r="M8" s="32">
        <f>IF('Employee Master'!$B6="","",IF('Salary Structure'!$T6=0,0,ROUND('Salary Structure'!$T6/12,0)))</f>
        <v/>
      </c>
      <c r="N8" s="32">
        <f>IF('Employee Master'!$B6="","",'Tax Computation'!$AX6)</f>
        <v/>
      </c>
      <c r="O8" s="32">
        <f>IF('Employee Master'!$B6="","",$K8+$L8+$M8+$N8)</f>
        <v/>
      </c>
      <c r="P8" s="38">
        <f>IF('Employee Master'!$B6="","",$J8-$O8)</f>
        <v/>
      </c>
      <c r="Q8" s="32">
        <f>IF('Employee Master'!$B6="","",ROUND('Salary Structure'!$G6/12,0))</f>
        <v/>
      </c>
      <c r="R8" s="32">
        <f>IF('Employee Master'!$B6="","",IF('Salary Structure'!$Q6="Yes",ROUND($J8*'Tax Rates'!$C$56,0),0))</f>
        <v/>
      </c>
      <c r="S8" s="32">
        <f>IF('Employee Master'!$B6="","",ROUND('Salary Structure'!$H6/12,0))</f>
        <v/>
      </c>
      <c r="T8" s="32">
        <f>IF('Employee Master'!$B6="","",$J8+$Q8+$R8+$S8)</f>
        <v/>
      </c>
    </row>
    <row r="9">
      <c r="A9" s="34">
        <f>IF('Employee Master'!$B7="","",'Employee Master'!$B7)</f>
        <v/>
      </c>
      <c r="B9" s="34">
        <f>IF('Employee Master'!$B7="","",'Employee Master'!$C7)</f>
        <v/>
      </c>
      <c r="C9" s="47">
        <f>IF('Employee Master'!$B7="","",$D$3)</f>
        <v/>
      </c>
      <c r="D9" s="47">
        <f>IF('Employee Master'!$B7="","",N(INDEX(Attendance!$C7:$N7,MATCH(Settings!$C$12,Attendance!$C$3:$N$3,0))))</f>
        <v/>
      </c>
      <c r="E9" s="47">
        <f>IF('Employee Master'!$B7="","",MAX(0,$C9-$D9))</f>
        <v/>
      </c>
      <c r="F9" s="35">
        <f>IF('Employee Master'!$B7="","",ROUND('Salary Structure'!$V7*$E9/$C9,0))</f>
        <v/>
      </c>
      <c r="G9" s="35">
        <f>IF('Employee Master'!$B7="","",ROUND('Salary Structure'!$W7*$E9/$C9,0))</f>
        <v/>
      </c>
      <c r="H9" s="35">
        <f>IF('Employee Master'!$B7="","",ROUND('Salary Structure'!$X7*$E9/$C9,0))</f>
        <v/>
      </c>
      <c r="I9" s="35">
        <f>IF('Employee Master'!$B7="","",ROUND(('Salary Structure'!$J7+'Salary Structure'!$K7+'Salary Structure'!$L7)/12*$E9/$C9,0))</f>
        <v/>
      </c>
      <c r="J9" s="38">
        <f>IF('Employee Master'!$B7="","",$F9+$G9+$H9+$I9)</f>
        <v/>
      </c>
      <c r="K9" s="35">
        <f>IF('Employee Master'!$B7="","",ROUND(MIN($F9,IF('Employee Master'!$O7="No",$F9,'Tax Rates'!$C$51))*'Tax Rates'!$C$50,0))</f>
        <v/>
      </c>
      <c r="L9" s="35">
        <f>IF('Employee Master'!$B7="","",IF('Salary Structure'!$Q7="Yes",ROUND($J9*'Tax Rates'!$C$55,0),0))</f>
        <v/>
      </c>
      <c r="M9" s="35">
        <f>IF('Employee Master'!$B7="","",IF('Salary Structure'!$T7=0,0,ROUND('Salary Structure'!$T7/12,0)))</f>
        <v/>
      </c>
      <c r="N9" s="35">
        <f>IF('Employee Master'!$B7="","",'Tax Computation'!$AX7)</f>
        <v/>
      </c>
      <c r="O9" s="35">
        <f>IF('Employee Master'!$B7="","",$K9+$L9+$M9+$N9)</f>
        <v/>
      </c>
      <c r="P9" s="38">
        <f>IF('Employee Master'!$B7="","",$J9-$O9)</f>
        <v/>
      </c>
      <c r="Q9" s="35">
        <f>IF('Employee Master'!$B7="","",ROUND('Salary Structure'!$G7/12,0))</f>
        <v/>
      </c>
      <c r="R9" s="35">
        <f>IF('Employee Master'!$B7="","",IF('Salary Structure'!$Q7="Yes",ROUND($J9*'Tax Rates'!$C$56,0),0))</f>
        <v/>
      </c>
      <c r="S9" s="35">
        <f>IF('Employee Master'!$B7="","",ROUND('Salary Structure'!$H7/12,0))</f>
        <v/>
      </c>
      <c r="T9" s="35">
        <f>IF('Employee Master'!$B7="","",$J9+$Q9+$R9+$S9)</f>
        <v/>
      </c>
    </row>
    <row r="10">
      <c r="A10" s="31">
        <f>IF('Employee Master'!$B8="","",'Employee Master'!$B8)</f>
        <v/>
      </c>
      <c r="B10" s="31">
        <f>IF('Employee Master'!$B8="","",'Employee Master'!$C8)</f>
        <v/>
      </c>
      <c r="C10" s="46">
        <f>IF('Employee Master'!$B8="","",$D$3)</f>
        <v/>
      </c>
      <c r="D10" s="46">
        <f>IF('Employee Master'!$B8="","",N(INDEX(Attendance!$C8:$N8,MATCH(Settings!$C$12,Attendance!$C$3:$N$3,0))))</f>
        <v/>
      </c>
      <c r="E10" s="46">
        <f>IF('Employee Master'!$B8="","",MAX(0,$C10-$D10))</f>
        <v/>
      </c>
      <c r="F10" s="32">
        <f>IF('Employee Master'!$B8="","",ROUND('Salary Structure'!$V8*$E10/$C10,0))</f>
        <v/>
      </c>
      <c r="G10" s="32">
        <f>IF('Employee Master'!$B8="","",ROUND('Salary Structure'!$W8*$E10/$C10,0))</f>
        <v/>
      </c>
      <c r="H10" s="32">
        <f>IF('Employee Master'!$B8="","",ROUND('Salary Structure'!$X8*$E10/$C10,0))</f>
        <v/>
      </c>
      <c r="I10" s="32">
        <f>IF('Employee Master'!$B8="","",ROUND(('Salary Structure'!$J8+'Salary Structure'!$K8+'Salary Structure'!$L8)/12*$E10/$C10,0))</f>
        <v/>
      </c>
      <c r="J10" s="38">
        <f>IF('Employee Master'!$B8="","",$F10+$G10+$H10+$I10)</f>
        <v/>
      </c>
      <c r="K10" s="32">
        <f>IF('Employee Master'!$B8="","",ROUND(MIN($F10,IF('Employee Master'!$O8="No",$F10,'Tax Rates'!$C$51))*'Tax Rates'!$C$50,0))</f>
        <v/>
      </c>
      <c r="L10" s="32">
        <f>IF('Employee Master'!$B8="","",IF('Salary Structure'!$Q8="Yes",ROUND($J10*'Tax Rates'!$C$55,0),0))</f>
        <v/>
      </c>
      <c r="M10" s="32">
        <f>IF('Employee Master'!$B8="","",IF('Salary Structure'!$T8=0,0,ROUND('Salary Structure'!$T8/12,0)))</f>
        <v/>
      </c>
      <c r="N10" s="32">
        <f>IF('Employee Master'!$B8="","",'Tax Computation'!$AX8)</f>
        <v/>
      </c>
      <c r="O10" s="32">
        <f>IF('Employee Master'!$B8="","",$K10+$L10+$M10+$N10)</f>
        <v/>
      </c>
      <c r="P10" s="38">
        <f>IF('Employee Master'!$B8="","",$J10-$O10)</f>
        <v/>
      </c>
      <c r="Q10" s="32">
        <f>IF('Employee Master'!$B8="","",ROUND('Salary Structure'!$G8/12,0))</f>
        <v/>
      </c>
      <c r="R10" s="32">
        <f>IF('Employee Master'!$B8="","",IF('Salary Structure'!$Q8="Yes",ROUND($J10*'Tax Rates'!$C$56,0),0))</f>
        <v/>
      </c>
      <c r="S10" s="32">
        <f>IF('Employee Master'!$B8="","",ROUND('Salary Structure'!$H8/12,0))</f>
        <v/>
      </c>
      <c r="T10" s="32">
        <f>IF('Employee Master'!$B8="","",$J10+$Q10+$R10+$S10)</f>
        <v/>
      </c>
    </row>
    <row r="11">
      <c r="A11" s="34">
        <f>IF('Employee Master'!$B9="","",'Employee Master'!$B9)</f>
        <v/>
      </c>
      <c r="B11" s="34">
        <f>IF('Employee Master'!$B9="","",'Employee Master'!$C9)</f>
        <v/>
      </c>
      <c r="C11" s="47">
        <f>IF('Employee Master'!$B9="","",$D$3)</f>
        <v/>
      </c>
      <c r="D11" s="47">
        <f>IF('Employee Master'!$B9="","",N(INDEX(Attendance!$C9:$N9,MATCH(Settings!$C$12,Attendance!$C$3:$N$3,0))))</f>
        <v/>
      </c>
      <c r="E11" s="47">
        <f>IF('Employee Master'!$B9="","",MAX(0,$C11-$D11))</f>
        <v/>
      </c>
      <c r="F11" s="35">
        <f>IF('Employee Master'!$B9="","",ROUND('Salary Structure'!$V9*$E11/$C11,0))</f>
        <v/>
      </c>
      <c r="G11" s="35">
        <f>IF('Employee Master'!$B9="","",ROUND('Salary Structure'!$W9*$E11/$C11,0))</f>
        <v/>
      </c>
      <c r="H11" s="35">
        <f>IF('Employee Master'!$B9="","",ROUND('Salary Structure'!$X9*$E11/$C11,0))</f>
        <v/>
      </c>
      <c r="I11" s="35">
        <f>IF('Employee Master'!$B9="","",ROUND(('Salary Structure'!$J9+'Salary Structure'!$K9+'Salary Structure'!$L9)/12*$E11/$C11,0))</f>
        <v/>
      </c>
      <c r="J11" s="38">
        <f>IF('Employee Master'!$B9="","",$F11+$G11+$H11+$I11)</f>
        <v/>
      </c>
      <c r="K11" s="35">
        <f>IF('Employee Master'!$B9="","",ROUND(MIN($F11,IF('Employee Master'!$O9="No",$F11,'Tax Rates'!$C$51))*'Tax Rates'!$C$50,0))</f>
        <v/>
      </c>
      <c r="L11" s="35">
        <f>IF('Employee Master'!$B9="","",IF('Salary Structure'!$Q9="Yes",ROUND($J11*'Tax Rates'!$C$55,0),0))</f>
        <v/>
      </c>
      <c r="M11" s="35">
        <f>IF('Employee Master'!$B9="","",IF('Salary Structure'!$T9=0,0,ROUND('Salary Structure'!$T9/12,0)))</f>
        <v/>
      </c>
      <c r="N11" s="35">
        <f>IF('Employee Master'!$B9="","",'Tax Computation'!$AX9)</f>
        <v/>
      </c>
      <c r="O11" s="35">
        <f>IF('Employee Master'!$B9="","",$K11+$L11+$M11+$N11)</f>
        <v/>
      </c>
      <c r="P11" s="38">
        <f>IF('Employee Master'!$B9="","",$J11-$O11)</f>
        <v/>
      </c>
      <c r="Q11" s="35">
        <f>IF('Employee Master'!$B9="","",ROUND('Salary Structure'!$G9/12,0))</f>
        <v/>
      </c>
      <c r="R11" s="35">
        <f>IF('Employee Master'!$B9="","",IF('Salary Structure'!$Q9="Yes",ROUND($J11*'Tax Rates'!$C$56,0),0))</f>
        <v/>
      </c>
      <c r="S11" s="35">
        <f>IF('Employee Master'!$B9="","",ROUND('Salary Structure'!$H9/12,0))</f>
        <v/>
      </c>
      <c r="T11" s="35">
        <f>IF('Employee Master'!$B9="","",$J11+$Q11+$R11+$S11)</f>
        <v/>
      </c>
    </row>
    <row r="12">
      <c r="A12" s="31">
        <f>IF('Employee Master'!$B10="","",'Employee Master'!$B10)</f>
        <v/>
      </c>
      <c r="B12" s="31">
        <f>IF('Employee Master'!$B10="","",'Employee Master'!$C10)</f>
        <v/>
      </c>
      <c r="C12" s="46">
        <f>IF('Employee Master'!$B10="","",$D$3)</f>
        <v/>
      </c>
      <c r="D12" s="46">
        <f>IF('Employee Master'!$B10="","",N(INDEX(Attendance!$C10:$N10,MATCH(Settings!$C$12,Attendance!$C$3:$N$3,0))))</f>
        <v/>
      </c>
      <c r="E12" s="46">
        <f>IF('Employee Master'!$B10="","",MAX(0,$C12-$D12))</f>
        <v/>
      </c>
      <c r="F12" s="32">
        <f>IF('Employee Master'!$B10="","",ROUND('Salary Structure'!$V10*$E12/$C12,0))</f>
        <v/>
      </c>
      <c r="G12" s="32">
        <f>IF('Employee Master'!$B10="","",ROUND('Salary Structure'!$W10*$E12/$C12,0))</f>
        <v/>
      </c>
      <c r="H12" s="32">
        <f>IF('Employee Master'!$B10="","",ROUND('Salary Structure'!$X10*$E12/$C12,0))</f>
        <v/>
      </c>
      <c r="I12" s="32">
        <f>IF('Employee Master'!$B10="","",ROUND(('Salary Structure'!$J10+'Salary Structure'!$K10+'Salary Structure'!$L10)/12*$E12/$C12,0))</f>
        <v/>
      </c>
      <c r="J12" s="38">
        <f>IF('Employee Master'!$B10="","",$F12+$G12+$H12+$I12)</f>
        <v/>
      </c>
      <c r="K12" s="32">
        <f>IF('Employee Master'!$B10="","",ROUND(MIN($F12,IF('Employee Master'!$O10="No",$F12,'Tax Rates'!$C$51))*'Tax Rates'!$C$50,0))</f>
        <v/>
      </c>
      <c r="L12" s="32">
        <f>IF('Employee Master'!$B10="","",IF('Salary Structure'!$Q10="Yes",ROUND($J12*'Tax Rates'!$C$55,0),0))</f>
        <v/>
      </c>
      <c r="M12" s="32">
        <f>IF('Employee Master'!$B10="","",IF('Salary Structure'!$T10=0,0,ROUND('Salary Structure'!$T10/12,0)))</f>
        <v/>
      </c>
      <c r="N12" s="32">
        <f>IF('Employee Master'!$B10="","",'Tax Computation'!$AX10)</f>
        <v/>
      </c>
      <c r="O12" s="32">
        <f>IF('Employee Master'!$B10="","",$K12+$L12+$M12+$N12)</f>
        <v/>
      </c>
      <c r="P12" s="38">
        <f>IF('Employee Master'!$B10="","",$J12-$O12)</f>
        <v/>
      </c>
      <c r="Q12" s="32">
        <f>IF('Employee Master'!$B10="","",ROUND('Salary Structure'!$G10/12,0))</f>
        <v/>
      </c>
      <c r="R12" s="32">
        <f>IF('Employee Master'!$B10="","",IF('Salary Structure'!$Q10="Yes",ROUND($J12*'Tax Rates'!$C$56,0),0))</f>
        <v/>
      </c>
      <c r="S12" s="32">
        <f>IF('Employee Master'!$B10="","",ROUND('Salary Structure'!$H10/12,0))</f>
        <v/>
      </c>
      <c r="T12" s="32">
        <f>IF('Employee Master'!$B10="","",$J12+$Q12+$R12+$S12)</f>
        <v/>
      </c>
    </row>
    <row r="13">
      <c r="A13" s="34">
        <f>IF('Employee Master'!$B11="","",'Employee Master'!$B11)</f>
        <v/>
      </c>
      <c r="B13" s="34">
        <f>IF('Employee Master'!$B11="","",'Employee Master'!$C11)</f>
        <v/>
      </c>
      <c r="C13" s="47">
        <f>IF('Employee Master'!$B11="","",$D$3)</f>
        <v/>
      </c>
      <c r="D13" s="47">
        <f>IF('Employee Master'!$B11="","",N(INDEX(Attendance!$C11:$N11,MATCH(Settings!$C$12,Attendance!$C$3:$N$3,0))))</f>
        <v/>
      </c>
      <c r="E13" s="47">
        <f>IF('Employee Master'!$B11="","",MAX(0,$C13-$D13))</f>
        <v/>
      </c>
      <c r="F13" s="35">
        <f>IF('Employee Master'!$B11="","",ROUND('Salary Structure'!$V11*$E13/$C13,0))</f>
        <v/>
      </c>
      <c r="G13" s="35">
        <f>IF('Employee Master'!$B11="","",ROUND('Salary Structure'!$W11*$E13/$C13,0))</f>
        <v/>
      </c>
      <c r="H13" s="35">
        <f>IF('Employee Master'!$B11="","",ROUND('Salary Structure'!$X11*$E13/$C13,0))</f>
        <v/>
      </c>
      <c r="I13" s="35">
        <f>IF('Employee Master'!$B11="","",ROUND(('Salary Structure'!$J11+'Salary Structure'!$K11+'Salary Structure'!$L11)/12*$E13/$C13,0))</f>
        <v/>
      </c>
      <c r="J13" s="38">
        <f>IF('Employee Master'!$B11="","",$F13+$G13+$H13+$I13)</f>
        <v/>
      </c>
      <c r="K13" s="35">
        <f>IF('Employee Master'!$B11="","",ROUND(MIN($F13,IF('Employee Master'!$O11="No",$F13,'Tax Rates'!$C$51))*'Tax Rates'!$C$50,0))</f>
        <v/>
      </c>
      <c r="L13" s="35">
        <f>IF('Employee Master'!$B11="","",IF('Salary Structure'!$Q11="Yes",ROUND($J13*'Tax Rates'!$C$55,0),0))</f>
        <v/>
      </c>
      <c r="M13" s="35">
        <f>IF('Employee Master'!$B11="","",IF('Salary Structure'!$T11=0,0,ROUND('Salary Structure'!$T11/12,0)))</f>
        <v/>
      </c>
      <c r="N13" s="35">
        <f>IF('Employee Master'!$B11="","",'Tax Computation'!$AX11)</f>
        <v/>
      </c>
      <c r="O13" s="35">
        <f>IF('Employee Master'!$B11="","",$K13+$L13+$M13+$N13)</f>
        <v/>
      </c>
      <c r="P13" s="38">
        <f>IF('Employee Master'!$B11="","",$J13-$O13)</f>
        <v/>
      </c>
      <c r="Q13" s="35">
        <f>IF('Employee Master'!$B11="","",ROUND('Salary Structure'!$G11/12,0))</f>
        <v/>
      </c>
      <c r="R13" s="35">
        <f>IF('Employee Master'!$B11="","",IF('Salary Structure'!$Q11="Yes",ROUND($J13*'Tax Rates'!$C$56,0),0))</f>
        <v/>
      </c>
      <c r="S13" s="35">
        <f>IF('Employee Master'!$B11="","",ROUND('Salary Structure'!$H11/12,0))</f>
        <v/>
      </c>
      <c r="T13" s="35">
        <f>IF('Employee Master'!$B11="","",$J13+$Q13+$R13+$S13)</f>
        <v/>
      </c>
    </row>
    <row r="14">
      <c r="A14" s="31">
        <f>IF('Employee Master'!$B12="","",'Employee Master'!$B12)</f>
        <v/>
      </c>
      <c r="B14" s="31">
        <f>IF('Employee Master'!$B12="","",'Employee Master'!$C12)</f>
        <v/>
      </c>
      <c r="C14" s="46">
        <f>IF('Employee Master'!$B12="","",$D$3)</f>
        <v/>
      </c>
      <c r="D14" s="46">
        <f>IF('Employee Master'!$B12="","",N(INDEX(Attendance!$C12:$N12,MATCH(Settings!$C$12,Attendance!$C$3:$N$3,0))))</f>
        <v/>
      </c>
      <c r="E14" s="46">
        <f>IF('Employee Master'!$B12="","",MAX(0,$C14-$D14))</f>
        <v/>
      </c>
      <c r="F14" s="32">
        <f>IF('Employee Master'!$B12="","",ROUND('Salary Structure'!$V12*$E14/$C14,0))</f>
        <v/>
      </c>
      <c r="G14" s="32">
        <f>IF('Employee Master'!$B12="","",ROUND('Salary Structure'!$W12*$E14/$C14,0))</f>
        <v/>
      </c>
      <c r="H14" s="32">
        <f>IF('Employee Master'!$B12="","",ROUND('Salary Structure'!$X12*$E14/$C14,0))</f>
        <v/>
      </c>
      <c r="I14" s="32">
        <f>IF('Employee Master'!$B12="","",ROUND(('Salary Structure'!$J12+'Salary Structure'!$K12+'Salary Structure'!$L12)/12*$E14/$C14,0))</f>
        <v/>
      </c>
      <c r="J14" s="38">
        <f>IF('Employee Master'!$B12="","",$F14+$G14+$H14+$I14)</f>
        <v/>
      </c>
      <c r="K14" s="32">
        <f>IF('Employee Master'!$B12="","",ROUND(MIN($F14,IF('Employee Master'!$O12="No",$F14,'Tax Rates'!$C$51))*'Tax Rates'!$C$50,0))</f>
        <v/>
      </c>
      <c r="L14" s="32">
        <f>IF('Employee Master'!$B12="","",IF('Salary Structure'!$Q12="Yes",ROUND($J14*'Tax Rates'!$C$55,0),0))</f>
        <v/>
      </c>
      <c r="M14" s="32">
        <f>IF('Employee Master'!$B12="","",IF('Salary Structure'!$T12=0,0,ROUND('Salary Structure'!$T12/12,0)))</f>
        <v/>
      </c>
      <c r="N14" s="32">
        <f>IF('Employee Master'!$B12="","",'Tax Computation'!$AX12)</f>
        <v/>
      </c>
      <c r="O14" s="32">
        <f>IF('Employee Master'!$B12="","",$K14+$L14+$M14+$N14)</f>
        <v/>
      </c>
      <c r="P14" s="38">
        <f>IF('Employee Master'!$B12="","",$J14-$O14)</f>
        <v/>
      </c>
      <c r="Q14" s="32">
        <f>IF('Employee Master'!$B12="","",ROUND('Salary Structure'!$G12/12,0))</f>
        <v/>
      </c>
      <c r="R14" s="32">
        <f>IF('Employee Master'!$B12="","",IF('Salary Structure'!$Q12="Yes",ROUND($J14*'Tax Rates'!$C$56,0),0))</f>
        <v/>
      </c>
      <c r="S14" s="32">
        <f>IF('Employee Master'!$B12="","",ROUND('Salary Structure'!$H12/12,0))</f>
        <v/>
      </c>
      <c r="T14" s="32">
        <f>IF('Employee Master'!$B12="","",$J14+$Q14+$R14+$S14)</f>
        <v/>
      </c>
    </row>
    <row r="15">
      <c r="A15" s="34">
        <f>IF('Employee Master'!$B13="","",'Employee Master'!$B13)</f>
        <v/>
      </c>
      <c r="B15" s="34">
        <f>IF('Employee Master'!$B13="","",'Employee Master'!$C13)</f>
        <v/>
      </c>
      <c r="C15" s="47">
        <f>IF('Employee Master'!$B13="","",$D$3)</f>
        <v/>
      </c>
      <c r="D15" s="47">
        <f>IF('Employee Master'!$B13="","",N(INDEX(Attendance!$C13:$N13,MATCH(Settings!$C$12,Attendance!$C$3:$N$3,0))))</f>
        <v/>
      </c>
      <c r="E15" s="47">
        <f>IF('Employee Master'!$B13="","",MAX(0,$C15-$D15))</f>
        <v/>
      </c>
      <c r="F15" s="35">
        <f>IF('Employee Master'!$B13="","",ROUND('Salary Structure'!$V13*$E15/$C15,0))</f>
        <v/>
      </c>
      <c r="G15" s="35">
        <f>IF('Employee Master'!$B13="","",ROUND('Salary Structure'!$W13*$E15/$C15,0))</f>
        <v/>
      </c>
      <c r="H15" s="35">
        <f>IF('Employee Master'!$B13="","",ROUND('Salary Structure'!$X13*$E15/$C15,0))</f>
        <v/>
      </c>
      <c r="I15" s="35">
        <f>IF('Employee Master'!$B13="","",ROUND(('Salary Structure'!$J13+'Salary Structure'!$K13+'Salary Structure'!$L13)/12*$E15/$C15,0))</f>
        <v/>
      </c>
      <c r="J15" s="38">
        <f>IF('Employee Master'!$B13="","",$F15+$G15+$H15+$I15)</f>
        <v/>
      </c>
      <c r="K15" s="35">
        <f>IF('Employee Master'!$B13="","",ROUND(MIN($F15,IF('Employee Master'!$O13="No",$F15,'Tax Rates'!$C$51))*'Tax Rates'!$C$50,0))</f>
        <v/>
      </c>
      <c r="L15" s="35">
        <f>IF('Employee Master'!$B13="","",IF('Salary Structure'!$Q13="Yes",ROUND($J15*'Tax Rates'!$C$55,0),0))</f>
        <v/>
      </c>
      <c r="M15" s="35">
        <f>IF('Employee Master'!$B13="","",IF('Salary Structure'!$T13=0,0,ROUND('Salary Structure'!$T13/12,0)))</f>
        <v/>
      </c>
      <c r="N15" s="35">
        <f>IF('Employee Master'!$B13="","",'Tax Computation'!$AX13)</f>
        <v/>
      </c>
      <c r="O15" s="35">
        <f>IF('Employee Master'!$B13="","",$K15+$L15+$M15+$N15)</f>
        <v/>
      </c>
      <c r="P15" s="38">
        <f>IF('Employee Master'!$B13="","",$J15-$O15)</f>
        <v/>
      </c>
      <c r="Q15" s="35">
        <f>IF('Employee Master'!$B13="","",ROUND('Salary Structure'!$G13/12,0))</f>
        <v/>
      </c>
      <c r="R15" s="35">
        <f>IF('Employee Master'!$B13="","",IF('Salary Structure'!$Q13="Yes",ROUND($J15*'Tax Rates'!$C$56,0),0))</f>
        <v/>
      </c>
      <c r="S15" s="35">
        <f>IF('Employee Master'!$B13="","",ROUND('Salary Structure'!$H13/12,0))</f>
        <v/>
      </c>
      <c r="T15" s="35">
        <f>IF('Employee Master'!$B13="","",$J15+$Q15+$R15+$S15)</f>
        <v/>
      </c>
    </row>
    <row r="16">
      <c r="A16" s="31">
        <f>IF('Employee Master'!$B14="","",'Employee Master'!$B14)</f>
        <v/>
      </c>
      <c r="B16" s="31">
        <f>IF('Employee Master'!$B14="","",'Employee Master'!$C14)</f>
        <v/>
      </c>
      <c r="C16" s="46">
        <f>IF('Employee Master'!$B14="","",$D$3)</f>
        <v/>
      </c>
      <c r="D16" s="46">
        <f>IF('Employee Master'!$B14="","",N(INDEX(Attendance!$C14:$N14,MATCH(Settings!$C$12,Attendance!$C$3:$N$3,0))))</f>
        <v/>
      </c>
      <c r="E16" s="46">
        <f>IF('Employee Master'!$B14="","",MAX(0,$C16-$D16))</f>
        <v/>
      </c>
      <c r="F16" s="32">
        <f>IF('Employee Master'!$B14="","",ROUND('Salary Structure'!$V14*$E16/$C16,0))</f>
        <v/>
      </c>
      <c r="G16" s="32">
        <f>IF('Employee Master'!$B14="","",ROUND('Salary Structure'!$W14*$E16/$C16,0))</f>
        <v/>
      </c>
      <c r="H16" s="32">
        <f>IF('Employee Master'!$B14="","",ROUND('Salary Structure'!$X14*$E16/$C16,0))</f>
        <v/>
      </c>
      <c r="I16" s="32">
        <f>IF('Employee Master'!$B14="","",ROUND(('Salary Structure'!$J14+'Salary Structure'!$K14+'Salary Structure'!$L14)/12*$E16/$C16,0))</f>
        <v/>
      </c>
      <c r="J16" s="38">
        <f>IF('Employee Master'!$B14="","",$F16+$G16+$H16+$I16)</f>
        <v/>
      </c>
      <c r="K16" s="32">
        <f>IF('Employee Master'!$B14="","",ROUND(MIN($F16,IF('Employee Master'!$O14="No",$F16,'Tax Rates'!$C$51))*'Tax Rates'!$C$50,0))</f>
        <v/>
      </c>
      <c r="L16" s="32">
        <f>IF('Employee Master'!$B14="","",IF('Salary Structure'!$Q14="Yes",ROUND($J16*'Tax Rates'!$C$55,0),0))</f>
        <v/>
      </c>
      <c r="M16" s="32">
        <f>IF('Employee Master'!$B14="","",IF('Salary Structure'!$T14=0,0,ROUND('Salary Structure'!$T14/12,0)))</f>
        <v/>
      </c>
      <c r="N16" s="32">
        <f>IF('Employee Master'!$B14="","",'Tax Computation'!$AX14)</f>
        <v/>
      </c>
      <c r="O16" s="32">
        <f>IF('Employee Master'!$B14="","",$K16+$L16+$M16+$N16)</f>
        <v/>
      </c>
      <c r="P16" s="38">
        <f>IF('Employee Master'!$B14="","",$J16-$O16)</f>
        <v/>
      </c>
      <c r="Q16" s="32">
        <f>IF('Employee Master'!$B14="","",ROUND('Salary Structure'!$G14/12,0))</f>
        <v/>
      </c>
      <c r="R16" s="32">
        <f>IF('Employee Master'!$B14="","",IF('Salary Structure'!$Q14="Yes",ROUND($J16*'Tax Rates'!$C$56,0),0))</f>
        <v/>
      </c>
      <c r="S16" s="32">
        <f>IF('Employee Master'!$B14="","",ROUND('Salary Structure'!$H14/12,0))</f>
        <v/>
      </c>
      <c r="T16" s="32">
        <f>IF('Employee Master'!$B14="","",$J16+$Q16+$R16+$S16)</f>
        <v/>
      </c>
    </row>
    <row r="17">
      <c r="A17" s="34">
        <f>IF('Employee Master'!$B15="","",'Employee Master'!$B15)</f>
        <v/>
      </c>
      <c r="B17" s="34">
        <f>IF('Employee Master'!$B15="","",'Employee Master'!$C15)</f>
        <v/>
      </c>
      <c r="C17" s="47">
        <f>IF('Employee Master'!$B15="","",$D$3)</f>
        <v/>
      </c>
      <c r="D17" s="47">
        <f>IF('Employee Master'!$B15="","",N(INDEX(Attendance!$C15:$N15,MATCH(Settings!$C$12,Attendance!$C$3:$N$3,0))))</f>
        <v/>
      </c>
      <c r="E17" s="47">
        <f>IF('Employee Master'!$B15="","",MAX(0,$C17-$D17))</f>
        <v/>
      </c>
      <c r="F17" s="35">
        <f>IF('Employee Master'!$B15="","",ROUND('Salary Structure'!$V15*$E17/$C17,0))</f>
        <v/>
      </c>
      <c r="G17" s="35">
        <f>IF('Employee Master'!$B15="","",ROUND('Salary Structure'!$W15*$E17/$C17,0))</f>
        <v/>
      </c>
      <c r="H17" s="35">
        <f>IF('Employee Master'!$B15="","",ROUND('Salary Structure'!$X15*$E17/$C17,0))</f>
        <v/>
      </c>
      <c r="I17" s="35">
        <f>IF('Employee Master'!$B15="","",ROUND(('Salary Structure'!$J15+'Salary Structure'!$K15+'Salary Structure'!$L15)/12*$E17/$C17,0))</f>
        <v/>
      </c>
      <c r="J17" s="38">
        <f>IF('Employee Master'!$B15="","",$F17+$G17+$H17+$I17)</f>
        <v/>
      </c>
      <c r="K17" s="35">
        <f>IF('Employee Master'!$B15="","",ROUND(MIN($F17,IF('Employee Master'!$O15="No",$F17,'Tax Rates'!$C$51))*'Tax Rates'!$C$50,0))</f>
        <v/>
      </c>
      <c r="L17" s="35">
        <f>IF('Employee Master'!$B15="","",IF('Salary Structure'!$Q15="Yes",ROUND($J17*'Tax Rates'!$C$55,0),0))</f>
        <v/>
      </c>
      <c r="M17" s="35">
        <f>IF('Employee Master'!$B15="","",IF('Salary Structure'!$T15=0,0,ROUND('Salary Structure'!$T15/12,0)))</f>
        <v/>
      </c>
      <c r="N17" s="35">
        <f>IF('Employee Master'!$B15="","",'Tax Computation'!$AX15)</f>
        <v/>
      </c>
      <c r="O17" s="35">
        <f>IF('Employee Master'!$B15="","",$K17+$L17+$M17+$N17)</f>
        <v/>
      </c>
      <c r="P17" s="38">
        <f>IF('Employee Master'!$B15="","",$J17-$O17)</f>
        <v/>
      </c>
      <c r="Q17" s="35">
        <f>IF('Employee Master'!$B15="","",ROUND('Salary Structure'!$G15/12,0))</f>
        <v/>
      </c>
      <c r="R17" s="35">
        <f>IF('Employee Master'!$B15="","",IF('Salary Structure'!$Q15="Yes",ROUND($J17*'Tax Rates'!$C$56,0),0))</f>
        <v/>
      </c>
      <c r="S17" s="35">
        <f>IF('Employee Master'!$B15="","",ROUND('Salary Structure'!$H15/12,0))</f>
        <v/>
      </c>
      <c r="T17" s="35">
        <f>IF('Employee Master'!$B15="","",$J17+$Q17+$R17+$S17)</f>
        <v/>
      </c>
    </row>
    <row r="18">
      <c r="A18" s="31">
        <f>IF('Employee Master'!$B16="","",'Employee Master'!$B16)</f>
        <v/>
      </c>
      <c r="B18" s="31">
        <f>IF('Employee Master'!$B16="","",'Employee Master'!$C16)</f>
        <v/>
      </c>
      <c r="C18" s="46">
        <f>IF('Employee Master'!$B16="","",$D$3)</f>
        <v/>
      </c>
      <c r="D18" s="46">
        <f>IF('Employee Master'!$B16="","",N(INDEX(Attendance!$C16:$N16,MATCH(Settings!$C$12,Attendance!$C$3:$N$3,0))))</f>
        <v/>
      </c>
      <c r="E18" s="46">
        <f>IF('Employee Master'!$B16="","",MAX(0,$C18-$D18))</f>
        <v/>
      </c>
      <c r="F18" s="32">
        <f>IF('Employee Master'!$B16="","",ROUND('Salary Structure'!$V16*$E18/$C18,0))</f>
        <v/>
      </c>
      <c r="G18" s="32">
        <f>IF('Employee Master'!$B16="","",ROUND('Salary Structure'!$W16*$E18/$C18,0))</f>
        <v/>
      </c>
      <c r="H18" s="32">
        <f>IF('Employee Master'!$B16="","",ROUND('Salary Structure'!$X16*$E18/$C18,0))</f>
        <v/>
      </c>
      <c r="I18" s="32">
        <f>IF('Employee Master'!$B16="","",ROUND(('Salary Structure'!$J16+'Salary Structure'!$K16+'Salary Structure'!$L16)/12*$E18/$C18,0))</f>
        <v/>
      </c>
      <c r="J18" s="38">
        <f>IF('Employee Master'!$B16="","",$F18+$G18+$H18+$I18)</f>
        <v/>
      </c>
      <c r="K18" s="32">
        <f>IF('Employee Master'!$B16="","",ROUND(MIN($F18,IF('Employee Master'!$O16="No",$F18,'Tax Rates'!$C$51))*'Tax Rates'!$C$50,0))</f>
        <v/>
      </c>
      <c r="L18" s="32">
        <f>IF('Employee Master'!$B16="","",IF('Salary Structure'!$Q16="Yes",ROUND($J18*'Tax Rates'!$C$55,0),0))</f>
        <v/>
      </c>
      <c r="M18" s="32">
        <f>IF('Employee Master'!$B16="","",IF('Salary Structure'!$T16=0,0,ROUND('Salary Structure'!$T16/12,0)))</f>
        <v/>
      </c>
      <c r="N18" s="32">
        <f>IF('Employee Master'!$B16="","",'Tax Computation'!$AX16)</f>
        <v/>
      </c>
      <c r="O18" s="32">
        <f>IF('Employee Master'!$B16="","",$K18+$L18+$M18+$N18)</f>
        <v/>
      </c>
      <c r="P18" s="38">
        <f>IF('Employee Master'!$B16="","",$J18-$O18)</f>
        <v/>
      </c>
      <c r="Q18" s="32">
        <f>IF('Employee Master'!$B16="","",ROUND('Salary Structure'!$G16/12,0))</f>
        <v/>
      </c>
      <c r="R18" s="32">
        <f>IF('Employee Master'!$B16="","",IF('Salary Structure'!$Q16="Yes",ROUND($J18*'Tax Rates'!$C$56,0),0))</f>
        <v/>
      </c>
      <c r="S18" s="32">
        <f>IF('Employee Master'!$B16="","",ROUND('Salary Structure'!$H16/12,0))</f>
        <v/>
      </c>
      <c r="T18" s="32">
        <f>IF('Employee Master'!$B16="","",$J18+$Q18+$R18+$S18)</f>
        <v/>
      </c>
    </row>
    <row r="19">
      <c r="A19" s="34">
        <f>IF('Employee Master'!$B17="","",'Employee Master'!$B17)</f>
        <v/>
      </c>
      <c r="B19" s="34">
        <f>IF('Employee Master'!$B17="","",'Employee Master'!$C17)</f>
        <v/>
      </c>
      <c r="C19" s="47">
        <f>IF('Employee Master'!$B17="","",$D$3)</f>
        <v/>
      </c>
      <c r="D19" s="47">
        <f>IF('Employee Master'!$B17="","",N(INDEX(Attendance!$C17:$N17,MATCH(Settings!$C$12,Attendance!$C$3:$N$3,0))))</f>
        <v/>
      </c>
      <c r="E19" s="47">
        <f>IF('Employee Master'!$B17="","",MAX(0,$C19-$D19))</f>
        <v/>
      </c>
      <c r="F19" s="35">
        <f>IF('Employee Master'!$B17="","",ROUND('Salary Structure'!$V17*$E19/$C19,0))</f>
        <v/>
      </c>
      <c r="G19" s="35">
        <f>IF('Employee Master'!$B17="","",ROUND('Salary Structure'!$W17*$E19/$C19,0))</f>
        <v/>
      </c>
      <c r="H19" s="35">
        <f>IF('Employee Master'!$B17="","",ROUND('Salary Structure'!$X17*$E19/$C19,0))</f>
        <v/>
      </c>
      <c r="I19" s="35">
        <f>IF('Employee Master'!$B17="","",ROUND(('Salary Structure'!$J17+'Salary Structure'!$K17+'Salary Structure'!$L17)/12*$E19/$C19,0))</f>
        <v/>
      </c>
      <c r="J19" s="38">
        <f>IF('Employee Master'!$B17="","",$F19+$G19+$H19+$I19)</f>
        <v/>
      </c>
      <c r="K19" s="35">
        <f>IF('Employee Master'!$B17="","",ROUND(MIN($F19,IF('Employee Master'!$O17="No",$F19,'Tax Rates'!$C$51))*'Tax Rates'!$C$50,0))</f>
        <v/>
      </c>
      <c r="L19" s="35">
        <f>IF('Employee Master'!$B17="","",IF('Salary Structure'!$Q17="Yes",ROUND($J19*'Tax Rates'!$C$55,0),0))</f>
        <v/>
      </c>
      <c r="M19" s="35">
        <f>IF('Employee Master'!$B17="","",IF('Salary Structure'!$T17=0,0,ROUND('Salary Structure'!$T17/12,0)))</f>
        <v/>
      </c>
      <c r="N19" s="35">
        <f>IF('Employee Master'!$B17="","",'Tax Computation'!$AX17)</f>
        <v/>
      </c>
      <c r="O19" s="35">
        <f>IF('Employee Master'!$B17="","",$K19+$L19+$M19+$N19)</f>
        <v/>
      </c>
      <c r="P19" s="38">
        <f>IF('Employee Master'!$B17="","",$J19-$O19)</f>
        <v/>
      </c>
      <c r="Q19" s="35">
        <f>IF('Employee Master'!$B17="","",ROUND('Salary Structure'!$G17/12,0))</f>
        <v/>
      </c>
      <c r="R19" s="35">
        <f>IF('Employee Master'!$B17="","",IF('Salary Structure'!$Q17="Yes",ROUND($J19*'Tax Rates'!$C$56,0),0))</f>
        <v/>
      </c>
      <c r="S19" s="35">
        <f>IF('Employee Master'!$B17="","",ROUND('Salary Structure'!$H17/12,0))</f>
        <v/>
      </c>
      <c r="T19" s="35">
        <f>IF('Employee Master'!$B17="","",$J19+$Q19+$R19+$S19)</f>
        <v/>
      </c>
    </row>
    <row r="20">
      <c r="A20" s="31">
        <f>IF('Employee Master'!$B18="","",'Employee Master'!$B18)</f>
        <v/>
      </c>
      <c r="B20" s="31">
        <f>IF('Employee Master'!$B18="","",'Employee Master'!$C18)</f>
        <v/>
      </c>
      <c r="C20" s="46">
        <f>IF('Employee Master'!$B18="","",$D$3)</f>
        <v/>
      </c>
      <c r="D20" s="46">
        <f>IF('Employee Master'!$B18="","",N(INDEX(Attendance!$C18:$N18,MATCH(Settings!$C$12,Attendance!$C$3:$N$3,0))))</f>
        <v/>
      </c>
      <c r="E20" s="46">
        <f>IF('Employee Master'!$B18="","",MAX(0,$C20-$D20))</f>
        <v/>
      </c>
      <c r="F20" s="32">
        <f>IF('Employee Master'!$B18="","",ROUND('Salary Structure'!$V18*$E20/$C20,0))</f>
        <v/>
      </c>
      <c r="G20" s="32">
        <f>IF('Employee Master'!$B18="","",ROUND('Salary Structure'!$W18*$E20/$C20,0))</f>
        <v/>
      </c>
      <c r="H20" s="32">
        <f>IF('Employee Master'!$B18="","",ROUND('Salary Structure'!$X18*$E20/$C20,0))</f>
        <v/>
      </c>
      <c r="I20" s="32">
        <f>IF('Employee Master'!$B18="","",ROUND(('Salary Structure'!$J18+'Salary Structure'!$K18+'Salary Structure'!$L18)/12*$E20/$C20,0))</f>
        <v/>
      </c>
      <c r="J20" s="38">
        <f>IF('Employee Master'!$B18="","",$F20+$G20+$H20+$I20)</f>
        <v/>
      </c>
      <c r="K20" s="32">
        <f>IF('Employee Master'!$B18="","",ROUND(MIN($F20,IF('Employee Master'!$O18="No",$F20,'Tax Rates'!$C$51))*'Tax Rates'!$C$50,0))</f>
        <v/>
      </c>
      <c r="L20" s="32">
        <f>IF('Employee Master'!$B18="","",IF('Salary Structure'!$Q18="Yes",ROUND($J20*'Tax Rates'!$C$55,0),0))</f>
        <v/>
      </c>
      <c r="M20" s="32">
        <f>IF('Employee Master'!$B18="","",IF('Salary Structure'!$T18=0,0,ROUND('Salary Structure'!$T18/12,0)))</f>
        <v/>
      </c>
      <c r="N20" s="32">
        <f>IF('Employee Master'!$B18="","",'Tax Computation'!$AX18)</f>
        <v/>
      </c>
      <c r="O20" s="32">
        <f>IF('Employee Master'!$B18="","",$K20+$L20+$M20+$N20)</f>
        <v/>
      </c>
      <c r="P20" s="38">
        <f>IF('Employee Master'!$B18="","",$J20-$O20)</f>
        <v/>
      </c>
      <c r="Q20" s="32">
        <f>IF('Employee Master'!$B18="","",ROUND('Salary Structure'!$G18/12,0))</f>
        <v/>
      </c>
      <c r="R20" s="32">
        <f>IF('Employee Master'!$B18="","",IF('Salary Structure'!$Q18="Yes",ROUND($J20*'Tax Rates'!$C$56,0),0))</f>
        <v/>
      </c>
      <c r="S20" s="32">
        <f>IF('Employee Master'!$B18="","",ROUND('Salary Structure'!$H18/12,0))</f>
        <v/>
      </c>
      <c r="T20" s="32">
        <f>IF('Employee Master'!$B18="","",$J20+$Q20+$R20+$S20)</f>
        <v/>
      </c>
    </row>
    <row r="21">
      <c r="A21" s="34">
        <f>IF('Employee Master'!$B19="","",'Employee Master'!$B19)</f>
        <v/>
      </c>
      <c r="B21" s="34">
        <f>IF('Employee Master'!$B19="","",'Employee Master'!$C19)</f>
        <v/>
      </c>
      <c r="C21" s="47">
        <f>IF('Employee Master'!$B19="","",$D$3)</f>
        <v/>
      </c>
      <c r="D21" s="47">
        <f>IF('Employee Master'!$B19="","",N(INDEX(Attendance!$C19:$N19,MATCH(Settings!$C$12,Attendance!$C$3:$N$3,0))))</f>
        <v/>
      </c>
      <c r="E21" s="47">
        <f>IF('Employee Master'!$B19="","",MAX(0,$C21-$D21))</f>
        <v/>
      </c>
      <c r="F21" s="35">
        <f>IF('Employee Master'!$B19="","",ROUND('Salary Structure'!$V19*$E21/$C21,0))</f>
        <v/>
      </c>
      <c r="G21" s="35">
        <f>IF('Employee Master'!$B19="","",ROUND('Salary Structure'!$W19*$E21/$C21,0))</f>
        <v/>
      </c>
      <c r="H21" s="35">
        <f>IF('Employee Master'!$B19="","",ROUND('Salary Structure'!$X19*$E21/$C21,0))</f>
        <v/>
      </c>
      <c r="I21" s="35">
        <f>IF('Employee Master'!$B19="","",ROUND(('Salary Structure'!$J19+'Salary Structure'!$K19+'Salary Structure'!$L19)/12*$E21/$C21,0))</f>
        <v/>
      </c>
      <c r="J21" s="38">
        <f>IF('Employee Master'!$B19="","",$F21+$G21+$H21+$I21)</f>
        <v/>
      </c>
      <c r="K21" s="35">
        <f>IF('Employee Master'!$B19="","",ROUND(MIN($F21,IF('Employee Master'!$O19="No",$F21,'Tax Rates'!$C$51))*'Tax Rates'!$C$50,0))</f>
        <v/>
      </c>
      <c r="L21" s="35">
        <f>IF('Employee Master'!$B19="","",IF('Salary Structure'!$Q19="Yes",ROUND($J21*'Tax Rates'!$C$55,0),0))</f>
        <v/>
      </c>
      <c r="M21" s="35">
        <f>IF('Employee Master'!$B19="","",IF('Salary Structure'!$T19=0,0,ROUND('Salary Structure'!$T19/12,0)))</f>
        <v/>
      </c>
      <c r="N21" s="35">
        <f>IF('Employee Master'!$B19="","",'Tax Computation'!$AX19)</f>
        <v/>
      </c>
      <c r="O21" s="35">
        <f>IF('Employee Master'!$B19="","",$K21+$L21+$M21+$N21)</f>
        <v/>
      </c>
      <c r="P21" s="38">
        <f>IF('Employee Master'!$B19="","",$J21-$O21)</f>
        <v/>
      </c>
      <c r="Q21" s="35">
        <f>IF('Employee Master'!$B19="","",ROUND('Salary Structure'!$G19/12,0))</f>
        <v/>
      </c>
      <c r="R21" s="35">
        <f>IF('Employee Master'!$B19="","",IF('Salary Structure'!$Q19="Yes",ROUND($J21*'Tax Rates'!$C$56,0),0))</f>
        <v/>
      </c>
      <c r="S21" s="35">
        <f>IF('Employee Master'!$B19="","",ROUND('Salary Structure'!$H19/12,0))</f>
        <v/>
      </c>
      <c r="T21" s="35">
        <f>IF('Employee Master'!$B19="","",$J21+$Q21+$R21+$S21)</f>
        <v/>
      </c>
    </row>
    <row r="22">
      <c r="A22" s="31">
        <f>IF('Employee Master'!$B20="","",'Employee Master'!$B20)</f>
        <v/>
      </c>
      <c r="B22" s="31">
        <f>IF('Employee Master'!$B20="","",'Employee Master'!$C20)</f>
        <v/>
      </c>
      <c r="C22" s="46">
        <f>IF('Employee Master'!$B20="","",$D$3)</f>
        <v/>
      </c>
      <c r="D22" s="46">
        <f>IF('Employee Master'!$B20="","",N(INDEX(Attendance!$C20:$N20,MATCH(Settings!$C$12,Attendance!$C$3:$N$3,0))))</f>
        <v/>
      </c>
      <c r="E22" s="46">
        <f>IF('Employee Master'!$B20="","",MAX(0,$C22-$D22))</f>
        <v/>
      </c>
      <c r="F22" s="32">
        <f>IF('Employee Master'!$B20="","",ROUND('Salary Structure'!$V20*$E22/$C22,0))</f>
        <v/>
      </c>
      <c r="G22" s="32">
        <f>IF('Employee Master'!$B20="","",ROUND('Salary Structure'!$W20*$E22/$C22,0))</f>
        <v/>
      </c>
      <c r="H22" s="32">
        <f>IF('Employee Master'!$B20="","",ROUND('Salary Structure'!$X20*$E22/$C22,0))</f>
        <v/>
      </c>
      <c r="I22" s="32">
        <f>IF('Employee Master'!$B20="","",ROUND(('Salary Structure'!$J20+'Salary Structure'!$K20+'Salary Structure'!$L20)/12*$E22/$C22,0))</f>
        <v/>
      </c>
      <c r="J22" s="38">
        <f>IF('Employee Master'!$B20="","",$F22+$G22+$H22+$I22)</f>
        <v/>
      </c>
      <c r="K22" s="32">
        <f>IF('Employee Master'!$B20="","",ROUND(MIN($F22,IF('Employee Master'!$O20="No",$F22,'Tax Rates'!$C$51))*'Tax Rates'!$C$50,0))</f>
        <v/>
      </c>
      <c r="L22" s="32">
        <f>IF('Employee Master'!$B20="","",IF('Salary Structure'!$Q20="Yes",ROUND($J22*'Tax Rates'!$C$55,0),0))</f>
        <v/>
      </c>
      <c r="M22" s="32">
        <f>IF('Employee Master'!$B20="","",IF('Salary Structure'!$T20=0,0,ROUND('Salary Structure'!$T20/12,0)))</f>
        <v/>
      </c>
      <c r="N22" s="32">
        <f>IF('Employee Master'!$B20="","",'Tax Computation'!$AX20)</f>
        <v/>
      </c>
      <c r="O22" s="32">
        <f>IF('Employee Master'!$B20="","",$K22+$L22+$M22+$N22)</f>
        <v/>
      </c>
      <c r="P22" s="38">
        <f>IF('Employee Master'!$B20="","",$J22-$O22)</f>
        <v/>
      </c>
      <c r="Q22" s="32">
        <f>IF('Employee Master'!$B20="","",ROUND('Salary Structure'!$G20/12,0))</f>
        <v/>
      </c>
      <c r="R22" s="32">
        <f>IF('Employee Master'!$B20="","",IF('Salary Structure'!$Q20="Yes",ROUND($J22*'Tax Rates'!$C$56,0),0))</f>
        <v/>
      </c>
      <c r="S22" s="32">
        <f>IF('Employee Master'!$B20="","",ROUND('Salary Structure'!$H20/12,0))</f>
        <v/>
      </c>
      <c r="T22" s="32">
        <f>IF('Employee Master'!$B20="","",$J22+$Q22+$R22+$S22)</f>
        <v/>
      </c>
    </row>
    <row r="23">
      <c r="A23" s="34">
        <f>IF('Employee Master'!$B21="","",'Employee Master'!$B21)</f>
        <v/>
      </c>
      <c r="B23" s="34">
        <f>IF('Employee Master'!$B21="","",'Employee Master'!$C21)</f>
        <v/>
      </c>
      <c r="C23" s="47">
        <f>IF('Employee Master'!$B21="","",$D$3)</f>
        <v/>
      </c>
      <c r="D23" s="47">
        <f>IF('Employee Master'!$B21="","",N(INDEX(Attendance!$C21:$N21,MATCH(Settings!$C$12,Attendance!$C$3:$N$3,0))))</f>
        <v/>
      </c>
      <c r="E23" s="47">
        <f>IF('Employee Master'!$B21="","",MAX(0,$C23-$D23))</f>
        <v/>
      </c>
      <c r="F23" s="35">
        <f>IF('Employee Master'!$B21="","",ROUND('Salary Structure'!$V21*$E23/$C23,0))</f>
        <v/>
      </c>
      <c r="G23" s="35">
        <f>IF('Employee Master'!$B21="","",ROUND('Salary Structure'!$W21*$E23/$C23,0))</f>
        <v/>
      </c>
      <c r="H23" s="35">
        <f>IF('Employee Master'!$B21="","",ROUND('Salary Structure'!$X21*$E23/$C23,0))</f>
        <v/>
      </c>
      <c r="I23" s="35">
        <f>IF('Employee Master'!$B21="","",ROUND(('Salary Structure'!$J21+'Salary Structure'!$K21+'Salary Structure'!$L21)/12*$E23/$C23,0))</f>
        <v/>
      </c>
      <c r="J23" s="38">
        <f>IF('Employee Master'!$B21="","",$F23+$G23+$H23+$I23)</f>
        <v/>
      </c>
      <c r="K23" s="35">
        <f>IF('Employee Master'!$B21="","",ROUND(MIN($F23,IF('Employee Master'!$O21="No",$F23,'Tax Rates'!$C$51))*'Tax Rates'!$C$50,0))</f>
        <v/>
      </c>
      <c r="L23" s="35">
        <f>IF('Employee Master'!$B21="","",IF('Salary Structure'!$Q21="Yes",ROUND($J23*'Tax Rates'!$C$55,0),0))</f>
        <v/>
      </c>
      <c r="M23" s="35">
        <f>IF('Employee Master'!$B21="","",IF('Salary Structure'!$T21=0,0,ROUND('Salary Structure'!$T21/12,0)))</f>
        <v/>
      </c>
      <c r="N23" s="35">
        <f>IF('Employee Master'!$B21="","",'Tax Computation'!$AX21)</f>
        <v/>
      </c>
      <c r="O23" s="35">
        <f>IF('Employee Master'!$B21="","",$K23+$L23+$M23+$N23)</f>
        <v/>
      </c>
      <c r="P23" s="38">
        <f>IF('Employee Master'!$B21="","",$J23-$O23)</f>
        <v/>
      </c>
      <c r="Q23" s="35">
        <f>IF('Employee Master'!$B21="","",ROUND('Salary Structure'!$G21/12,0))</f>
        <v/>
      </c>
      <c r="R23" s="35">
        <f>IF('Employee Master'!$B21="","",IF('Salary Structure'!$Q21="Yes",ROUND($J23*'Tax Rates'!$C$56,0),0))</f>
        <v/>
      </c>
      <c r="S23" s="35">
        <f>IF('Employee Master'!$B21="","",ROUND('Salary Structure'!$H21/12,0))</f>
        <v/>
      </c>
      <c r="T23" s="35">
        <f>IF('Employee Master'!$B21="","",$J23+$Q23+$R23+$S23)</f>
        <v/>
      </c>
    </row>
    <row r="24">
      <c r="A24" s="31">
        <f>IF('Employee Master'!$B22="","",'Employee Master'!$B22)</f>
        <v/>
      </c>
      <c r="B24" s="31">
        <f>IF('Employee Master'!$B22="","",'Employee Master'!$C22)</f>
        <v/>
      </c>
      <c r="C24" s="46">
        <f>IF('Employee Master'!$B22="","",$D$3)</f>
        <v/>
      </c>
      <c r="D24" s="46">
        <f>IF('Employee Master'!$B22="","",N(INDEX(Attendance!$C22:$N22,MATCH(Settings!$C$12,Attendance!$C$3:$N$3,0))))</f>
        <v/>
      </c>
      <c r="E24" s="46">
        <f>IF('Employee Master'!$B22="","",MAX(0,$C24-$D24))</f>
        <v/>
      </c>
      <c r="F24" s="32">
        <f>IF('Employee Master'!$B22="","",ROUND('Salary Structure'!$V22*$E24/$C24,0))</f>
        <v/>
      </c>
      <c r="G24" s="32">
        <f>IF('Employee Master'!$B22="","",ROUND('Salary Structure'!$W22*$E24/$C24,0))</f>
        <v/>
      </c>
      <c r="H24" s="32">
        <f>IF('Employee Master'!$B22="","",ROUND('Salary Structure'!$X22*$E24/$C24,0))</f>
        <v/>
      </c>
      <c r="I24" s="32">
        <f>IF('Employee Master'!$B22="","",ROUND(('Salary Structure'!$J22+'Salary Structure'!$K22+'Salary Structure'!$L22)/12*$E24/$C24,0))</f>
        <v/>
      </c>
      <c r="J24" s="38">
        <f>IF('Employee Master'!$B22="","",$F24+$G24+$H24+$I24)</f>
        <v/>
      </c>
      <c r="K24" s="32">
        <f>IF('Employee Master'!$B22="","",ROUND(MIN($F24,IF('Employee Master'!$O22="No",$F24,'Tax Rates'!$C$51))*'Tax Rates'!$C$50,0))</f>
        <v/>
      </c>
      <c r="L24" s="32">
        <f>IF('Employee Master'!$B22="","",IF('Salary Structure'!$Q22="Yes",ROUND($J24*'Tax Rates'!$C$55,0),0))</f>
        <v/>
      </c>
      <c r="M24" s="32">
        <f>IF('Employee Master'!$B22="","",IF('Salary Structure'!$T22=0,0,ROUND('Salary Structure'!$T22/12,0)))</f>
        <v/>
      </c>
      <c r="N24" s="32">
        <f>IF('Employee Master'!$B22="","",'Tax Computation'!$AX22)</f>
        <v/>
      </c>
      <c r="O24" s="32">
        <f>IF('Employee Master'!$B22="","",$K24+$L24+$M24+$N24)</f>
        <v/>
      </c>
      <c r="P24" s="38">
        <f>IF('Employee Master'!$B22="","",$J24-$O24)</f>
        <v/>
      </c>
      <c r="Q24" s="32">
        <f>IF('Employee Master'!$B22="","",ROUND('Salary Structure'!$G22/12,0))</f>
        <v/>
      </c>
      <c r="R24" s="32">
        <f>IF('Employee Master'!$B22="","",IF('Salary Structure'!$Q22="Yes",ROUND($J24*'Tax Rates'!$C$56,0),0))</f>
        <v/>
      </c>
      <c r="S24" s="32">
        <f>IF('Employee Master'!$B22="","",ROUND('Salary Structure'!$H22/12,0))</f>
        <v/>
      </c>
      <c r="T24" s="32">
        <f>IF('Employee Master'!$B22="","",$J24+$Q24+$R24+$S24)</f>
        <v/>
      </c>
    </row>
    <row r="25">
      <c r="A25" s="34">
        <f>IF('Employee Master'!$B23="","",'Employee Master'!$B23)</f>
        <v/>
      </c>
      <c r="B25" s="34">
        <f>IF('Employee Master'!$B23="","",'Employee Master'!$C23)</f>
        <v/>
      </c>
      <c r="C25" s="47">
        <f>IF('Employee Master'!$B23="","",$D$3)</f>
        <v/>
      </c>
      <c r="D25" s="47">
        <f>IF('Employee Master'!$B23="","",N(INDEX(Attendance!$C23:$N23,MATCH(Settings!$C$12,Attendance!$C$3:$N$3,0))))</f>
        <v/>
      </c>
      <c r="E25" s="47">
        <f>IF('Employee Master'!$B23="","",MAX(0,$C25-$D25))</f>
        <v/>
      </c>
      <c r="F25" s="35">
        <f>IF('Employee Master'!$B23="","",ROUND('Salary Structure'!$V23*$E25/$C25,0))</f>
        <v/>
      </c>
      <c r="G25" s="35">
        <f>IF('Employee Master'!$B23="","",ROUND('Salary Structure'!$W23*$E25/$C25,0))</f>
        <v/>
      </c>
      <c r="H25" s="35">
        <f>IF('Employee Master'!$B23="","",ROUND('Salary Structure'!$X23*$E25/$C25,0))</f>
        <v/>
      </c>
      <c r="I25" s="35">
        <f>IF('Employee Master'!$B23="","",ROUND(('Salary Structure'!$J23+'Salary Structure'!$K23+'Salary Structure'!$L23)/12*$E25/$C25,0))</f>
        <v/>
      </c>
      <c r="J25" s="38">
        <f>IF('Employee Master'!$B23="","",$F25+$G25+$H25+$I25)</f>
        <v/>
      </c>
      <c r="K25" s="35">
        <f>IF('Employee Master'!$B23="","",ROUND(MIN($F25,IF('Employee Master'!$O23="No",$F25,'Tax Rates'!$C$51))*'Tax Rates'!$C$50,0))</f>
        <v/>
      </c>
      <c r="L25" s="35">
        <f>IF('Employee Master'!$B23="","",IF('Salary Structure'!$Q23="Yes",ROUND($J25*'Tax Rates'!$C$55,0),0))</f>
        <v/>
      </c>
      <c r="M25" s="35">
        <f>IF('Employee Master'!$B23="","",IF('Salary Structure'!$T23=0,0,ROUND('Salary Structure'!$T23/12,0)))</f>
        <v/>
      </c>
      <c r="N25" s="35">
        <f>IF('Employee Master'!$B23="","",'Tax Computation'!$AX23)</f>
        <v/>
      </c>
      <c r="O25" s="35">
        <f>IF('Employee Master'!$B23="","",$K25+$L25+$M25+$N25)</f>
        <v/>
      </c>
      <c r="P25" s="38">
        <f>IF('Employee Master'!$B23="","",$J25-$O25)</f>
        <v/>
      </c>
      <c r="Q25" s="35">
        <f>IF('Employee Master'!$B23="","",ROUND('Salary Structure'!$G23/12,0))</f>
        <v/>
      </c>
      <c r="R25" s="35">
        <f>IF('Employee Master'!$B23="","",IF('Salary Structure'!$Q23="Yes",ROUND($J25*'Tax Rates'!$C$56,0),0))</f>
        <v/>
      </c>
      <c r="S25" s="35">
        <f>IF('Employee Master'!$B23="","",ROUND('Salary Structure'!$H23/12,0))</f>
        <v/>
      </c>
      <c r="T25" s="35">
        <f>IF('Employee Master'!$B23="","",$J25+$Q25+$R25+$S25)</f>
        <v/>
      </c>
    </row>
    <row r="26">
      <c r="A26" s="31">
        <f>IF('Employee Master'!$B24="","",'Employee Master'!$B24)</f>
        <v/>
      </c>
      <c r="B26" s="31">
        <f>IF('Employee Master'!$B24="","",'Employee Master'!$C24)</f>
        <v/>
      </c>
      <c r="C26" s="46">
        <f>IF('Employee Master'!$B24="","",$D$3)</f>
        <v/>
      </c>
      <c r="D26" s="46">
        <f>IF('Employee Master'!$B24="","",N(INDEX(Attendance!$C24:$N24,MATCH(Settings!$C$12,Attendance!$C$3:$N$3,0))))</f>
        <v/>
      </c>
      <c r="E26" s="46">
        <f>IF('Employee Master'!$B24="","",MAX(0,$C26-$D26))</f>
        <v/>
      </c>
      <c r="F26" s="32">
        <f>IF('Employee Master'!$B24="","",ROUND('Salary Structure'!$V24*$E26/$C26,0))</f>
        <v/>
      </c>
      <c r="G26" s="32">
        <f>IF('Employee Master'!$B24="","",ROUND('Salary Structure'!$W24*$E26/$C26,0))</f>
        <v/>
      </c>
      <c r="H26" s="32">
        <f>IF('Employee Master'!$B24="","",ROUND('Salary Structure'!$X24*$E26/$C26,0))</f>
        <v/>
      </c>
      <c r="I26" s="32">
        <f>IF('Employee Master'!$B24="","",ROUND(('Salary Structure'!$J24+'Salary Structure'!$K24+'Salary Structure'!$L24)/12*$E26/$C26,0))</f>
        <v/>
      </c>
      <c r="J26" s="38">
        <f>IF('Employee Master'!$B24="","",$F26+$G26+$H26+$I26)</f>
        <v/>
      </c>
      <c r="K26" s="32">
        <f>IF('Employee Master'!$B24="","",ROUND(MIN($F26,IF('Employee Master'!$O24="No",$F26,'Tax Rates'!$C$51))*'Tax Rates'!$C$50,0))</f>
        <v/>
      </c>
      <c r="L26" s="32">
        <f>IF('Employee Master'!$B24="","",IF('Salary Structure'!$Q24="Yes",ROUND($J26*'Tax Rates'!$C$55,0),0))</f>
        <v/>
      </c>
      <c r="M26" s="32">
        <f>IF('Employee Master'!$B24="","",IF('Salary Structure'!$T24=0,0,ROUND('Salary Structure'!$T24/12,0)))</f>
        <v/>
      </c>
      <c r="N26" s="32">
        <f>IF('Employee Master'!$B24="","",'Tax Computation'!$AX24)</f>
        <v/>
      </c>
      <c r="O26" s="32">
        <f>IF('Employee Master'!$B24="","",$K26+$L26+$M26+$N26)</f>
        <v/>
      </c>
      <c r="P26" s="38">
        <f>IF('Employee Master'!$B24="","",$J26-$O26)</f>
        <v/>
      </c>
      <c r="Q26" s="32">
        <f>IF('Employee Master'!$B24="","",ROUND('Salary Structure'!$G24/12,0))</f>
        <v/>
      </c>
      <c r="R26" s="32">
        <f>IF('Employee Master'!$B24="","",IF('Salary Structure'!$Q24="Yes",ROUND($J26*'Tax Rates'!$C$56,0),0))</f>
        <v/>
      </c>
      <c r="S26" s="32">
        <f>IF('Employee Master'!$B24="","",ROUND('Salary Structure'!$H24/12,0))</f>
        <v/>
      </c>
      <c r="T26" s="32">
        <f>IF('Employee Master'!$B24="","",$J26+$Q26+$R26+$S26)</f>
        <v/>
      </c>
    </row>
    <row r="27">
      <c r="A27" s="34">
        <f>IF('Employee Master'!$B25="","",'Employee Master'!$B25)</f>
        <v/>
      </c>
      <c r="B27" s="34">
        <f>IF('Employee Master'!$B25="","",'Employee Master'!$C25)</f>
        <v/>
      </c>
      <c r="C27" s="47">
        <f>IF('Employee Master'!$B25="","",$D$3)</f>
        <v/>
      </c>
      <c r="D27" s="47">
        <f>IF('Employee Master'!$B25="","",N(INDEX(Attendance!$C25:$N25,MATCH(Settings!$C$12,Attendance!$C$3:$N$3,0))))</f>
        <v/>
      </c>
      <c r="E27" s="47">
        <f>IF('Employee Master'!$B25="","",MAX(0,$C27-$D27))</f>
        <v/>
      </c>
      <c r="F27" s="35">
        <f>IF('Employee Master'!$B25="","",ROUND('Salary Structure'!$V25*$E27/$C27,0))</f>
        <v/>
      </c>
      <c r="G27" s="35">
        <f>IF('Employee Master'!$B25="","",ROUND('Salary Structure'!$W25*$E27/$C27,0))</f>
        <v/>
      </c>
      <c r="H27" s="35">
        <f>IF('Employee Master'!$B25="","",ROUND('Salary Structure'!$X25*$E27/$C27,0))</f>
        <v/>
      </c>
      <c r="I27" s="35">
        <f>IF('Employee Master'!$B25="","",ROUND(('Salary Structure'!$J25+'Salary Structure'!$K25+'Salary Structure'!$L25)/12*$E27/$C27,0))</f>
        <v/>
      </c>
      <c r="J27" s="38">
        <f>IF('Employee Master'!$B25="","",$F27+$G27+$H27+$I27)</f>
        <v/>
      </c>
      <c r="K27" s="35">
        <f>IF('Employee Master'!$B25="","",ROUND(MIN($F27,IF('Employee Master'!$O25="No",$F27,'Tax Rates'!$C$51))*'Tax Rates'!$C$50,0))</f>
        <v/>
      </c>
      <c r="L27" s="35">
        <f>IF('Employee Master'!$B25="","",IF('Salary Structure'!$Q25="Yes",ROUND($J27*'Tax Rates'!$C$55,0),0))</f>
        <v/>
      </c>
      <c r="M27" s="35">
        <f>IF('Employee Master'!$B25="","",IF('Salary Structure'!$T25=0,0,ROUND('Salary Structure'!$T25/12,0)))</f>
        <v/>
      </c>
      <c r="N27" s="35">
        <f>IF('Employee Master'!$B25="","",'Tax Computation'!$AX25)</f>
        <v/>
      </c>
      <c r="O27" s="35">
        <f>IF('Employee Master'!$B25="","",$K27+$L27+$M27+$N27)</f>
        <v/>
      </c>
      <c r="P27" s="38">
        <f>IF('Employee Master'!$B25="","",$J27-$O27)</f>
        <v/>
      </c>
      <c r="Q27" s="35">
        <f>IF('Employee Master'!$B25="","",ROUND('Salary Structure'!$G25/12,0))</f>
        <v/>
      </c>
      <c r="R27" s="35">
        <f>IF('Employee Master'!$B25="","",IF('Salary Structure'!$Q25="Yes",ROUND($J27*'Tax Rates'!$C$56,0),0))</f>
        <v/>
      </c>
      <c r="S27" s="35">
        <f>IF('Employee Master'!$B25="","",ROUND('Salary Structure'!$H25/12,0))</f>
        <v/>
      </c>
      <c r="T27" s="35">
        <f>IF('Employee Master'!$B25="","",$J27+$Q27+$R27+$S27)</f>
        <v/>
      </c>
    </row>
    <row r="28">
      <c r="A28" s="31">
        <f>IF('Employee Master'!$B26="","",'Employee Master'!$B26)</f>
        <v/>
      </c>
      <c r="B28" s="31">
        <f>IF('Employee Master'!$B26="","",'Employee Master'!$C26)</f>
        <v/>
      </c>
      <c r="C28" s="46">
        <f>IF('Employee Master'!$B26="","",$D$3)</f>
        <v/>
      </c>
      <c r="D28" s="46">
        <f>IF('Employee Master'!$B26="","",N(INDEX(Attendance!$C26:$N26,MATCH(Settings!$C$12,Attendance!$C$3:$N$3,0))))</f>
        <v/>
      </c>
      <c r="E28" s="46">
        <f>IF('Employee Master'!$B26="","",MAX(0,$C28-$D28))</f>
        <v/>
      </c>
      <c r="F28" s="32">
        <f>IF('Employee Master'!$B26="","",ROUND('Salary Structure'!$V26*$E28/$C28,0))</f>
        <v/>
      </c>
      <c r="G28" s="32">
        <f>IF('Employee Master'!$B26="","",ROUND('Salary Structure'!$W26*$E28/$C28,0))</f>
        <v/>
      </c>
      <c r="H28" s="32">
        <f>IF('Employee Master'!$B26="","",ROUND('Salary Structure'!$X26*$E28/$C28,0))</f>
        <v/>
      </c>
      <c r="I28" s="32">
        <f>IF('Employee Master'!$B26="","",ROUND(('Salary Structure'!$J26+'Salary Structure'!$K26+'Salary Structure'!$L26)/12*$E28/$C28,0))</f>
        <v/>
      </c>
      <c r="J28" s="38">
        <f>IF('Employee Master'!$B26="","",$F28+$G28+$H28+$I28)</f>
        <v/>
      </c>
      <c r="K28" s="32">
        <f>IF('Employee Master'!$B26="","",ROUND(MIN($F28,IF('Employee Master'!$O26="No",$F28,'Tax Rates'!$C$51))*'Tax Rates'!$C$50,0))</f>
        <v/>
      </c>
      <c r="L28" s="32">
        <f>IF('Employee Master'!$B26="","",IF('Salary Structure'!$Q26="Yes",ROUND($J28*'Tax Rates'!$C$55,0),0))</f>
        <v/>
      </c>
      <c r="M28" s="32">
        <f>IF('Employee Master'!$B26="","",IF('Salary Structure'!$T26=0,0,ROUND('Salary Structure'!$T26/12,0)))</f>
        <v/>
      </c>
      <c r="N28" s="32">
        <f>IF('Employee Master'!$B26="","",'Tax Computation'!$AX26)</f>
        <v/>
      </c>
      <c r="O28" s="32">
        <f>IF('Employee Master'!$B26="","",$K28+$L28+$M28+$N28)</f>
        <v/>
      </c>
      <c r="P28" s="38">
        <f>IF('Employee Master'!$B26="","",$J28-$O28)</f>
        <v/>
      </c>
      <c r="Q28" s="32">
        <f>IF('Employee Master'!$B26="","",ROUND('Salary Structure'!$G26/12,0))</f>
        <v/>
      </c>
      <c r="R28" s="32">
        <f>IF('Employee Master'!$B26="","",IF('Salary Structure'!$Q26="Yes",ROUND($J28*'Tax Rates'!$C$56,0),0))</f>
        <v/>
      </c>
      <c r="S28" s="32">
        <f>IF('Employee Master'!$B26="","",ROUND('Salary Structure'!$H26/12,0))</f>
        <v/>
      </c>
      <c r="T28" s="32">
        <f>IF('Employee Master'!$B26="","",$J28+$Q28+$R28+$S28)</f>
        <v/>
      </c>
    </row>
    <row r="29">
      <c r="A29" s="34">
        <f>IF('Employee Master'!$B27="","",'Employee Master'!$B27)</f>
        <v/>
      </c>
      <c r="B29" s="34">
        <f>IF('Employee Master'!$B27="","",'Employee Master'!$C27)</f>
        <v/>
      </c>
      <c r="C29" s="47">
        <f>IF('Employee Master'!$B27="","",$D$3)</f>
        <v/>
      </c>
      <c r="D29" s="47">
        <f>IF('Employee Master'!$B27="","",N(INDEX(Attendance!$C27:$N27,MATCH(Settings!$C$12,Attendance!$C$3:$N$3,0))))</f>
        <v/>
      </c>
      <c r="E29" s="47">
        <f>IF('Employee Master'!$B27="","",MAX(0,$C29-$D29))</f>
        <v/>
      </c>
      <c r="F29" s="35">
        <f>IF('Employee Master'!$B27="","",ROUND('Salary Structure'!$V27*$E29/$C29,0))</f>
        <v/>
      </c>
      <c r="G29" s="35">
        <f>IF('Employee Master'!$B27="","",ROUND('Salary Structure'!$W27*$E29/$C29,0))</f>
        <v/>
      </c>
      <c r="H29" s="35">
        <f>IF('Employee Master'!$B27="","",ROUND('Salary Structure'!$X27*$E29/$C29,0))</f>
        <v/>
      </c>
      <c r="I29" s="35">
        <f>IF('Employee Master'!$B27="","",ROUND(('Salary Structure'!$J27+'Salary Structure'!$K27+'Salary Structure'!$L27)/12*$E29/$C29,0))</f>
        <v/>
      </c>
      <c r="J29" s="38">
        <f>IF('Employee Master'!$B27="","",$F29+$G29+$H29+$I29)</f>
        <v/>
      </c>
      <c r="K29" s="35">
        <f>IF('Employee Master'!$B27="","",ROUND(MIN($F29,IF('Employee Master'!$O27="No",$F29,'Tax Rates'!$C$51))*'Tax Rates'!$C$50,0))</f>
        <v/>
      </c>
      <c r="L29" s="35">
        <f>IF('Employee Master'!$B27="","",IF('Salary Structure'!$Q27="Yes",ROUND($J29*'Tax Rates'!$C$55,0),0))</f>
        <v/>
      </c>
      <c r="M29" s="35">
        <f>IF('Employee Master'!$B27="","",IF('Salary Structure'!$T27=0,0,ROUND('Salary Structure'!$T27/12,0)))</f>
        <v/>
      </c>
      <c r="N29" s="35">
        <f>IF('Employee Master'!$B27="","",'Tax Computation'!$AX27)</f>
        <v/>
      </c>
      <c r="O29" s="35">
        <f>IF('Employee Master'!$B27="","",$K29+$L29+$M29+$N29)</f>
        <v/>
      </c>
      <c r="P29" s="38">
        <f>IF('Employee Master'!$B27="","",$J29-$O29)</f>
        <v/>
      </c>
      <c r="Q29" s="35">
        <f>IF('Employee Master'!$B27="","",ROUND('Salary Structure'!$G27/12,0))</f>
        <v/>
      </c>
      <c r="R29" s="35">
        <f>IF('Employee Master'!$B27="","",IF('Salary Structure'!$Q27="Yes",ROUND($J29*'Tax Rates'!$C$56,0),0))</f>
        <v/>
      </c>
      <c r="S29" s="35">
        <f>IF('Employee Master'!$B27="","",ROUND('Salary Structure'!$H27/12,0))</f>
        <v/>
      </c>
      <c r="T29" s="35">
        <f>IF('Employee Master'!$B27="","",$J29+$Q29+$R29+$S29)</f>
        <v/>
      </c>
    </row>
    <row r="30">
      <c r="A30" s="31">
        <f>IF('Employee Master'!$B28="","",'Employee Master'!$B28)</f>
        <v/>
      </c>
      <c r="B30" s="31">
        <f>IF('Employee Master'!$B28="","",'Employee Master'!$C28)</f>
        <v/>
      </c>
      <c r="C30" s="46">
        <f>IF('Employee Master'!$B28="","",$D$3)</f>
        <v/>
      </c>
      <c r="D30" s="46">
        <f>IF('Employee Master'!$B28="","",N(INDEX(Attendance!$C28:$N28,MATCH(Settings!$C$12,Attendance!$C$3:$N$3,0))))</f>
        <v/>
      </c>
      <c r="E30" s="46">
        <f>IF('Employee Master'!$B28="","",MAX(0,$C30-$D30))</f>
        <v/>
      </c>
      <c r="F30" s="32">
        <f>IF('Employee Master'!$B28="","",ROUND('Salary Structure'!$V28*$E30/$C30,0))</f>
        <v/>
      </c>
      <c r="G30" s="32">
        <f>IF('Employee Master'!$B28="","",ROUND('Salary Structure'!$W28*$E30/$C30,0))</f>
        <v/>
      </c>
      <c r="H30" s="32">
        <f>IF('Employee Master'!$B28="","",ROUND('Salary Structure'!$X28*$E30/$C30,0))</f>
        <v/>
      </c>
      <c r="I30" s="32">
        <f>IF('Employee Master'!$B28="","",ROUND(('Salary Structure'!$J28+'Salary Structure'!$K28+'Salary Structure'!$L28)/12*$E30/$C30,0))</f>
        <v/>
      </c>
      <c r="J30" s="38">
        <f>IF('Employee Master'!$B28="","",$F30+$G30+$H30+$I30)</f>
        <v/>
      </c>
      <c r="K30" s="32">
        <f>IF('Employee Master'!$B28="","",ROUND(MIN($F30,IF('Employee Master'!$O28="No",$F30,'Tax Rates'!$C$51))*'Tax Rates'!$C$50,0))</f>
        <v/>
      </c>
      <c r="L30" s="32">
        <f>IF('Employee Master'!$B28="","",IF('Salary Structure'!$Q28="Yes",ROUND($J30*'Tax Rates'!$C$55,0),0))</f>
        <v/>
      </c>
      <c r="M30" s="32">
        <f>IF('Employee Master'!$B28="","",IF('Salary Structure'!$T28=0,0,ROUND('Salary Structure'!$T28/12,0)))</f>
        <v/>
      </c>
      <c r="N30" s="32">
        <f>IF('Employee Master'!$B28="","",'Tax Computation'!$AX28)</f>
        <v/>
      </c>
      <c r="O30" s="32">
        <f>IF('Employee Master'!$B28="","",$K30+$L30+$M30+$N30)</f>
        <v/>
      </c>
      <c r="P30" s="38">
        <f>IF('Employee Master'!$B28="","",$J30-$O30)</f>
        <v/>
      </c>
      <c r="Q30" s="32">
        <f>IF('Employee Master'!$B28="","",ROUND('Salary Structure'!$G28/12,0))</f>
        <v/>
      </c>
      <c r="R30" s="32">
        <f>IF('Employee Master'!$B28="","",IF('Salary Structure'!$Q28="Yes",ROUND($J30*'Tax Rates'!$C$56,0),0))</f>
        <v/>
      </c>
      <c r="S30" s="32">
        <f>IF('Employee Master'!$B28="","",ROUND('Salary Structure'!$H28/12,0))</f>
        <v/>
      </c>
      <c r="T30" s="32">
        <f>IF('Employee Master'!$B28="","",$J30+$Q30+$R30+$S30)</f>
        <v/>
      </c>
    </row>
    <row r="31">
      <c r="A31" s="34">
        <f>IF('Employee Master'!$B29="","",'Employee Master'!$B29)</f>
        <v/>
      </c>
      <c r="B31" s="34">
        <f>IF('Employee Master'!$B29="","",'Employee Master'!$C29)</f>
        <v/>
      </c>
      <c r="C31" s="47">
        <f>IF('Employee Master'!$B29="","",$D$3)</f>
        <v/>
      </c>
      <c r="D31" s="47">
        <f>IF('Employee Master'!$B29="","",N(INDEX(Attendance!$C29:$N29,MATCH(Settings!$C$12,Attendance!$C$3:$N$3,0))))</f>
        <v/>
      </c>
      <c r="E31" s="47">
        <f>IF('Employee Master'!$B29="","",MAX(0,$C31-$D31))</f>
        <v/>
      </c>
      <c r="F31" s="35">
        <f>IF('Employee Master'!$B29="","",ROUND('Salary Structure'!$V29*$E31/$C31,0))</f>
        <v/>
      </c>
      <c r="G31" s="35">
        <f>IF('Employee Master'!$B29="","",ROUND('Salary Structure'!$W29*$E31/$C31,0))</f>
        <v/>
      </c>
      <c r="H31" s="35">
        <f>IF('Employee Master'!$B29="","",ROUND('Salary Structure'!$X29*$E31/$C31,0))</f>
        <v/>
      </c>
      <c r="I31" s="35">
        <f>IF('Employee Master'!$B29="","",ROUND(('Salary Structure'!$J29+'Salary Structure'!$K29+'Salary Structure'!$L29)/12*$E31/$C31,0))</f>
        <v/>
      </c>
      <c r="J31" s="38">
        <f>IF('Employee Master'!$B29="","",$F31+$G31+$H31+$I31)</f>
        <v/>
      </c>
      <c r="K31" s="35">
        <f>IF('Employee Master'!$B29="","",ROUND(MIN($F31,IF('Employee Master'!$O29="No",$F31,'Tax Rates'!$C$51))*'Tax Rates'!$C$50,0))</f>
        <v/>
      </c>
      <c r="L31" s="35">
        <f>IF('Employee Master'!$B29="","",IF('Salary Structure'!$Q29="Yes",ROUND($J31*'Tax Rates'!$C$55,0),0))</f>
        <v/>
      </c>
      <c r="M31" s="35">
        <f>IF('Employee Master'!$B29="","",IF('Salary Structure'!$T29=0,0,ROUND('Salary Structure'!$T29/12,0)))</f>
        <v/>
      </c>
      <c r="N31" s="35">
        <f>IF('Employee Master'!$B29="","",'Tax Computation'!$AX29)</f>
        <v/>
      </c>
      <c r="O31" s="35">
        <f>IF('Employee Master'!$B29="","",$K31+$L31+$M31+$N31)</f>
        <v/>
      </c>
      <c r="P31" s="38">
        <f>IF('Employee Master'!$B29="","",$J31-$O31)</f>
        <v/>
      </c>
      <c r="Q31" s="35">
        <f>IF('Employee Master'!$B29="","",ROUND('Salary Structure'!$G29/12,0))</f>
        <v/>
      </c>
      <c r="R31" s="35">
        <f>IF('Employee Master'!$B29="","",IF('Salary Structure'!$Q29="Yes",ROUND($J31*'Tax Rates'!$C$56,0),0))</f>
        <v/>
      </c>
      <c r="S31" s="35">
        <f>IF('Employee Master'!$B29="","",ROUND('Salary Structure'!$H29/12,0))</f>
        <v/>
      </c>
      <c r="T31" s="35">
        <f>IF('Employee Master'!$B29="","",$J31+$Q31+$R31+$S31)</f>
        <v/>
      </c>
    </row>
    <row r="32">
      <c r="A32" s="31">
        <f>IF('Employee Master'!$B30="","",'Employee Master'!$B30)</f>
        <v/>
      </c>
      <c r="B32" s="31">
        <f>IF('Employee Master'!$B30="","",'Employee Master'!$C30)</f>
        <v/>
      </c>
      <c r="C32" s="46">
        <f>IF('Employee Master'!$B30="","",$D$3)</f>
        <v/>
      </c>
      <c r="D32" s="46">
        <f>IF('Employee Master'!$B30="","",N(INDEX(Attendance!$C30:$N30,MATCH(Settings!$C$12,Attendance!$C$3:$N$3,0))))</f>
        <v/>
      </c>
      <c r="E32" s="46">
        <f>IF('Employee Master'!$B30="","",MAX(0,$C32-$D32))</f>
        <v/>
      </c>
      <c r="F32" s="32">
        <f>IF('Employee Master'!$B30="","",ROUND('Salary Structure'!$V30*$E32/$C32,0))</f>
        <v/>
      </c>
      <c r="G32" s="32">
        <f>IF('Employee Master'!$B30="","",ROUND('Salary Structure'!$W30*$E32/$C32,0))</f>
        <v/>
      </c>
      <c r="H32" s="32">
        <f>IF('Employee Master'!$B30="","",ROUND('Salary Structure'!$X30*$E32/$C32,0))</f>
        <v/>
      </c>
      <c r="I32" s="32">
        <f>IF('Employee Master'!$B30="","",ROUND(('Salary Structure'!$J30+'Salary Structure'!$K30+'Salary Structure'!$L30)/12*$E32/$C32,0))</f>
        <v/>
      </c>
      <c r="J32" s="38">
        <f>IF('Employee Master'!$B30="","",$F32+$G32+$H32+$I32)</f>
        <v/>
      </c>
      <c r="K32" s="32">
        <f>IF('Employee Master'!$B30="","",ROUND(MIN($F32,IF('Employee Master'!$O30="No",$F32,'Tax Rates'!$C$51))*'Tax Rates'!$C$50,0))</f>
        <v/>
      </c>
      <c r="L32" s="32">
        <f>IF('Employee Master'!$B30="","",IF('Salary Structure'!$Q30="Yes",ROUND($J32*'Tax Rates'!$C$55,0),0))</f>
        <v/>
      </c>
      <c r="M32" s="32">
        <f>IF('Employee Master'!$B30="","",IF('Salary Structure'!$T30=0,0,ROUND('Salary Structure'!$T30/12,0)))</f>
        <v/>
      </c>
      <c r="N32" s="32">
        <f>IF('Employee Master'!$B30="","",'Tax Computation'!$AX30)</f>
        <v/>
      </c>
      <c r="O32" s="32">
        <f>IF('Employee Master'!$B30="","",$K32+$L32+$M32+$N32)</f>
        <v/>
      </c>
      <c r="P32" s="38">
        <f>IF('Employee Master'!$B30="","",$J32-$O32)</f>
        <v/>
      </c>
      <c r="Q32" s="32">
        <f>IF('Employee Master'!$B30="","",ROUND('Salary Structure'!$G30/12,0))</f>
        <v/>
      </c>
      <c r="R32" s="32">
        <f>IF('Employee Master'!$B30="","",IF('Salary Structure'!$Q30="Yes",ROUND($J32*'Tax Rates'!$C$56,0),0))</f>
        <v/>
      </c>
      <c r="S32" s="32">
        <f>IF('Employee Master'!$B30="","",ROUND('Salary Structure'!$H30/12,0))</f>
        <v/>
      </c>
      <c r="T32" s="32">
        <f>IF('Employee Master'!$B30="","",$J32+$Q32+$R32+$S32)</f>
        <v/>
      </c>
    </row>
    <row r="33">
      <c r="A33" s="34">
        <f>IF('Employee Master'!$B31="","",'Employee Master'!$B31)</f>
        <v/>
      </c>
      <c r="B33" s="34">
        <f>IF('Employee Master'!$B31="","",'Employee Master'!$C31)</f>
        <v/>
      </c>
      <c r="C33" s="47">
        <f>IF('Employee Master'!$B31="","",$D$3)</f>
        <v/>
      </c>
      <c r="D33" s="47">
        <f>IF('Employee Master'!$B31="","",N(INDEX(Attendance!$C31:$N31,MATCH(Settings!$C$12,Attendance!$C$3:$N$3,0))))</f>
        <v/>
      </c>
      <c r="E33" s="47">
        <f>IF('Employee Master'!$B31="","",MAX(0,$C33-$D33))</f>
        <v/>
      </c>
      <c r="F33" s="35">
        <f>IF('Employee Master'!$B31="","",ROUND('Salary Structure'!$V31*$E33/$C33,0))</f>
        <v/>
      </c>
      <c r="G33" s="35">
        <f>IF('Employee Master'!$B31="","",ROUND('Salary Structure'!$W31*$E33/$C33,0))</f>
        <v/>
      </c>
      <c r="H33" s="35">
        <f>IF('Employee Master'!$B31="","",ROUND('Salary Structure'!$X31*$E33/$C33,0))</f>
        <v/>
      </c>
      <c r="I33" s="35">
        <f>IF('Employee Master'!$B31="","",ROUND(('Salary Structure'!$J31+'Salary Structure'!$K31+'Salary Structure'!$L31)/12*$E33/$C33,0))</f>
        <v/>
      </c>
      <c r="J33" s="38">
        <f>IF('Employee Master'!$B31="","",$F33+$G33+$H33+$I33)</f>
        <v/>
      </c>
      <c r="K33" s="35">
        <f>IF('Employee Master'!$B31="","",ROUND(MIN($F33,IF('Employee Master'!$O31="No",$F33,'Tax Rates'!$C$51))*'Tax Rates'!$C$50,0))</f>
        <v/>
      </c>
      <c r="L33" s="35">
        <f>IF('Employee Master'!$B31="","",IF('Salary Structure'!$Q31="Yes",ROUND($J33*'Tax Rates'!$C$55,0),0))</f>
        <v/>
      </c>
      <c r="M33" s="35">
        <f>IF('Employee Master'!$B31="","",IF('Salary Structure'!$T31=0,0,ROUND('Salary Structure'!$T31/12,0)))</f>
        <v/>
      </c>
      <c r="N33" s="35">
        <f>IF('Employee Master'!$B31="","",'Tax Computation'!$AX31)</f>
        <v/>
      </c>
      <c r="O33" s="35">
        <f>IF('Employee Master'!$B31="","",$K33+$L33+$M33+$N33)</f>
        <v/>
      </c>
      <c r="P33" s="38">
        <f>IF('Employee Master'!$B31="","",$J33-$O33)</f>
        <v/>
      </c>
      <c r="Q33" s="35">
        <f>IF('Employee Master'!$B31="","",ROUND('Salary Structure'!$G31/12,0))</f>
        <v/>
      </c>
      <c r="R33" s="35">
        <f>IF('Employee Master'!$B31="","",IF('Salary Structure'!$Q31="Yes",ROUND($J33*'Tax Rates'!$C$56,0),0))</f>
        <v/>
      </c>
      <c r="S33" s="35">
        <f>IF('Employee Master'!$B31="","",ROUND('Salary Structure'!$H31/12,0))</f>
        <v/>
      </c>
      <c r="T33" s="35">
        <f>IF('Employee Master'!$B31="","",$J33+$Q33+$R33+$S33)</f>
        <v/>
      </c>
    </row>
    <row r="34">
      <c r="A34" s="31">
        <f>IF('Employee Master'!$B32="","",'Employee Master'!$B32)</f>
        <v/>
      </c>
      <c r="B34" s="31">
        <f>IF('Employee Master'!$B32="","",'Employee Master'!$C32)</f>
        <v/>
      </c>
      <c r="C34" s="46">
        <f>IF('Employee Master'!$B32="","",$D$3)</f>
        <v/>
      </c>
      <c r="D34" s="46">
        <f>IF('Employee Master'!$B32="","",N(INDEX(Attendance!$C32:$N32,MATCH(Settings!$C$12,Attendance!$C$3:$N$3,0))))</f>
        <v/>
      </c>
      <c r="E34" s="46">
        <f>IF('Employee Master'!$B32="","",MAX(0,$C34-$D34))</f>
        <v/>
      </c>
      <c r="F34" s="32">
        <f>IF('Employee Master'!$B32="","",ROUND('Salary Structure'!$V32*$E34/$C34,0))</f>
        <v/>
      </c>
      <c r="G34" s="32">
        <f>IF('Employee Master'!$B32="","",ROUND('Salary Structure'!$W32*$E34/$C34,0))</f>
        <v/>
      </c>
      <c r="H34" s="32">
        <f>IF('Employee Master'!$B32="","",ROUND('Salary Structure'!$X32*$E34/$C34,0))</f>
        <v/>
      </c>
      <c r="I34" s="32">
        <f>IF('Employee Master'!$B32="","",ROUND(('Salary Structure'!$J32+'Salary Structure'!$K32+'Salary Structure'!$L32)/12*$E34/$C34,0))</f>
        <v/>
      </c>
      <c r="J34" s="38">
        <f>IF('Employee Master'!$B32="","",$F34+$G34+$H34+$I34)</f>
        <v/>
      </c>
      <c r="K34" s="32">
        <f>IF('Employee Master'!$B32="","",ROUND(MIN($F34,IF('Employee Master'!$O32="No",$F34,'Tax Rates'!$C$51))*'Tax Rates'!$C$50,0))</f>
        <v/>
      </c>
      <c r="L34" s="32">
        <f>IF('Employee Master'!$B32="","",IF('Salary Structure'!$Q32="Yes",ROUND($J34*'Tax Rates'!$C$55,0),0))</f>
        <v/>
      </c>
      <c r="M34" s="32">
        <f>IF('Employee Master'!$B32="","",IF('Salary Structure'!$T32=0,0,ROUND('Salary Structure'!$T32/12,0)))</f>
        <v/>
      </c>
      <c r="N34" s="32">
        <f>IF('Employee Master'!$B32="","",'Tax Computation'!$AX32)</f>
        <v/>
      </c>
      <c r="O34" s="32">
        <f>IF('Employee Master'!$B32="","",$K34+$L34+$M34+$N34)</f>
        <v/>
      </c>
      <c r="P34" s="38">
        <f>IF('Employee Master'!$B32="","",$J34-$O34)</f>
        <v/>
      </c>
      <c r="Q34" s="32">
        <f>IF('Employee Master'!$B32="","",ROUND('Salary Structure'!$G32/12,0))</f>
        <v/>
      </c>
      <c r="R34" s="32">
        <f>IF('Employee Master'!$B32="","",IF('Salary Structure'!$Q32="Yes",ROUND($J34*'Tax Rates'!$C$56,0),0))</f>
        <v/>
      </c>
      <c r="S34" s="32">
        <f>IF('Employee Master'!$B32="","",ROUND('Salary Structure'!$H32/12,0))</f>
        <v/>
      </c>
      <c r="T34" s="32">
        <f>IF('Employee Master'!$B32="","",$J34+$Q34+$R34+$S34)</f>
        <v/>
      </c>
    </row>
    <row r="35">
      <c r="A35" s="34">
        <f>IF('Employee Master'!$B33="","",'Employee Master'!$B33)</f>
        <v/>
      </c>
      <c r="B35" s="34">
        <f>IF('Employee Master'!$B33="","",'Employee Master'!$C33)</f>
        <v/>
      </c>
      <c r="C35" s="47">
        <f>IF('Employee Master'!$B33="","",$D$3)</f>
        <v/>
      </c>
      <c r="D35" s="47">
        <f>IF('Employee Master'!$B33="","",N(INDEX(Attendance!$C33:$N33,MATCH(Settings!$C$12,Attendance!$C$3:$N$3,0))))</f>
        <v/>
      </c>
      <c r="E35" s="47">
        <f>IF('Employee Master'!$B33="","",MAX(0,$C35-$D35))</f>
        <v/>
      </c>
      <c r="F35" s="35">
        <f>IF('Employee Master'!$B33="","",ROUND('Salary Structure'!$V33*$E35/$C35,0))</f>
        <v/>
      </c>
      <c r="G35" s="35">
        <f>IF('Employee Master'!$B33="","",ROUND('Salary Structure'!$W33*$E35/$C35,0))</f>
        <v/>
      </c>
      <c r="H35" s="35">
        <f>IF('Employee Master'!$B33="","",ROUND('Salary Structure'!$X33*$E35/$C35,0))</f>
        <v/>
      </c>
      <c r="I35" s="35">
        <f>IF('Employee Master'!$B33="","",ROUND(('Salary Structure'!$J33+'Salary Structure'!$K33+'Salary Structure'!$L33)/12*$E35/$C35,0))</f>
        <v/>
      </c>
      <c r="J35" s="38">
        <f>IF('Employee Master'!$B33="","",$F35+$G35+$H35+$I35)</f>
        <v/>
      </c>
      <c r="K35" s="35">
        <f>IF('Employee Master'!$B33="","",ROUND(MIN($F35,IF('Employee Master'!$O33="No",$F35,'Tax Rates'!$C$51))*'Tax Rates'!$C$50,0))</f>
        <v/>
      </c>
      <c r="L35" s="35">
        <f>IF('Employee Master'!$B33="","",IF('Salary Structure'!$Q33="Yes",ROUND($J35*'Tax Rates'!$C$55,0),0))</f>
        <v/>
      </c>
      <c r="M35" s="35">
        <f>IF('Employee Master'!$B33="","",IF('Salary Structure'!$T33=0,0,ROUND('Salary Structure'!$T33/12,0)))</f>
        <v/>
      </c>
      <c r="N35" s="35">
        <f>IF('Employee Master'!$B33="","",'Tax Computation'!$AX33)</f>
        <v/>
      </c>
      <c r="O35" s="35">
        <f>IF('Employee Master'!$B33="","",$K35+$L35+$M35+$N35)</f>
        <v/>
      </c>
      <c r="P35" s="38">
        <f>IF('Employee Master'!$B33="","",$J35-$O35)</f>
        <v/>
      </c>
      <c r="Q35" s="35">
        <f>IF('Employee Master'!$B33="","",ROUND('Salary Structure'!$G33/12,0))</f>
        <v/>
      </c>
      <c r="R35" s="35">
        <f>IF('Employee Master'!$B33="","",IF('Salary Structure'!$Q33="Yes",ROUND($J35*'Tax Rates'!$C$56,0),0))</f>
        <v/>
      </c>
      <c r="S35" s="35">
        <f>IF('Employee Master'!$B33="","",ROUND('Salary Structure'!$H33/12,0))</f>
        <v/>
      </c>
      <c r="T35" s="35">
        <f>IF('Employee Master'!$B33="","",$J35+$Q35+$R35+$S35)</f>
        <v/>
      </c>
    </row>
    <row r="36">
      <c r="A36" s="31">
        <f>IF('Employee Master'!$B34="","",'Employee Master'!$B34)</f>
        <v/>
      </c>
      <c r="B36" s="31">
        <f>IF('Employee Master'!$B34="","",'Employee Master'!$C34)</f>
        <v/>
      </c>
      <c r="C36" s="46">
        <f>IF('Employee Master'!$B34="","",$D$3)</f>
        <v/>
      </c>
      <c r="D36" s="46">
        <f>IF('Employee Master'!$B34="","",N(INDEX(Attendance!$C34:$N34,MATCH(Settings!$C$12,Attendance!$C$3:$N$3,0))))</f>
        <v/>
      </c>
      <c r="E36" s="46">
        <f>IF('Employee Master'!$B34="","",MAX(0,$C36-$D36))</f>
        <v/>
      </c>
      <c r="F36" s="32">
        <f>IF('Employee Master'!$B34="","",ROUND('Salary Structure'!$V34*$E36/$C36,0))</f>
        <v/>
      </c>
      <c r="G36" s="32">
        <f>IF('Employee Master'!$B34="","",ROUND('Salary Structure'!$W34*$E36/$C36,0))</f>
        <v/>
      </c>
      <c r="H36" s="32">
        <f>IF('Employee Master'!$B34="","",ROUND('Salary Structure'!$X34*$E36/$C36,0))</f>
        <v/>
      </c>
      <c r="I36" s="32">
        <f>IF('Employee Master'!$B34="","",ROUND(('Salary Structure'!$J34+'Salary Structure'!$K34+'Salary Structure'!$L34)/12*$E36/$C36,0))</f>
        <v/>
      </c>
      <c r="J36" s="38">
        <f>IF('Employee Master'!$B34="","",$F36+$G36+$H36+$I36)</f>
        <v/>
      </c>
      <c r="K36" s="32">
        <f>IF('Employee Master'!$B34="","",ROUND(MIN($F36,IF('Employee Master'!$O34="No",$F36,'Tax Rates'!$C$51))*'Tax Rates'!$C$50,0))</f>
        <v/>
      </c>
      <c r="L36" s="32">
        <f>IF('Employee Master'!$B34="","",IF('Salary Structure'!$Q34="Yes",ROUND($J36*'Tax Rates'!$C$55,0),0))</f>
        <v/>
      </c>
      <c r="M36" s="32">
        <f>IF('Employee Master'!$B34="","",IF('Salary Structure'!$T34=0,0,ROUND('Salary Structure'!$T34/12,0)))</f>
        <v/>
      </c>
      <c r="N36" s="32">
        <f>IF('Employee Master'!$B34="","",'Tax Computation'!$AX34)</f>
        <v/>
      </c>
      <c r="O36" s="32">
        <f>IF('Employee Master'!$B34="","",$K36+$L36+$M36+$N36)</f>
        <v/>
      </c>
      <c r="P36" s="38">
        <f>IF('Employee Master'!$B34="","",$J36-$O36)</f>
        <v/>
      </c>
      <c r="Q36" s="32">
        <f>IF('Employee Master'!$B34="","",ROUND('Salary Structure'!$G34/12,0))</f>
        <v/>
      </c>
      <c r="R36" s="32">
        <f>IF('Employee Master'!$B34="","",IF('Salary Structure'!$Q34="Yes",ROUND($J36*'Tax Rates'!$C$56,0),0))</f>
        <v/>
      </c>
      <c r="S36" s="32">
        <f>IF('Employee Master'!$B34="","",ROUND('Salary Structure'!$H34/12,0))</f>
        <v/>
      </c>
      <c r="T36" s="32">
        <f>IF('Employee Master'!$B34="","",$J36+$Q36+$R36+$S36)</f>
        <v/>
      </c>
    </row>
    <row r="37">
      <c r="A37" s="34">
        <f>IF('Employee Master'!$B35="","",'Employee Master'!$B35)</f>
        <v/>
      </c>
      <c r="B37" s="34">
        <f>IF('Employee Master'!$B35="","",'Employee Master'!$C35)</f>
        <v/>
      </c>
      <c r="C37" s="47">
        <f>IF('Employee Master'!$B35="","",$D$3)</f>
        <v/>
      </c>
      <c r="D37" s="47">
        <f>IF('Employee Master'!$B35="","",N(INDEX(Attendance!$C35:$N35,MATCH(Settings!$C$12,Attendance!$C$3:$N$3,0))))</f>
        <v/>
      </c>
      <c r="E37" s="47">
        <f>IF('Employee Master'!$B35="","",MAX(0,$C37-$D37))</f>
        <v/>
      </c>
      <c r="F37" s="35">
        <f>IF('Employee Master'!$B35="","",ROUND('Salary Structure'!$V35*$E37/$C37,0))</f>
        <v/>
      </c>
      <c r="G37" s="35">
        <f>IF('Employee Master'!$B35="","",ROUND('Salary Structure'!$W35*$E37/$C37,0))</f>
        <v/>
      </c>
      <c r="H37" s="35">
        <f>IF('Employee Master'!$B35="","",ROUND('Salary Structure'!$X35*$E37/$C37,0))</f>
        <v/>
      </c>
      <c r="I37" s="35">
        <f>IF('Employee Master'!$B35="","",ROUND(('Salary Structure'!$J35+'Salary Structure'!$K35+'Salary Structure'!$L35)/12*$E37/$C37,0))</f>
        <v/>
      </c>
      <c r="J37" s="38">
        <f>IF('Employee Master'!$B35="","",$F37+$G37+$H37+$I37)</f>
        <v/>
      </c>
      <c r="K37" s="35">
        <f>IF('Employee Master'!$B35="","",ROUND(MIN($F37,IF('Employee Master'!$O35="No",$F37,'Tax Rates'!$C$51))*'Tax Rates'!$C$50,0))</f>
        <v/>
      </c>
      <c r="L37" s="35">
        <f>IF('Employee Master'!$B35="","",IF('Salary Structure'!$Q35="Yes",ROUND($J37*'Tax Rates'!$C$55,0),0))</f>
        <v/>
      </c>
      <c r="M37" s="35">
        <f>IF('Employee Master'!$B35="","",IF('Salary Structure'!$T35=0,0,ROUND('Salary Structure'!$T35/12,0)))</f>
        <v/>
      </c>
      <c r="N37" s="35">
        <f>IF('Employee Master'!$B35="","",'Tax Computation'!$AX35)</f>
        <v/>
      </c>
      <c r="O37" s="35">
        <f>IF('Employee Master'!$B35="","",$K37+$L37+$M37+$N37)</f>
        <v/>
      </c>
      <c r="P37" s="38">
        <f>IF('Employee Master'!$B35="","",$J37-$O37)</f>
        <v/>
      </c>
      <c r="Q37" s="35">
        <f>IF('Employee Master'!$B35="","",ROUND('Salary Structure'!$G35/12,0))</f>
        <v/>
      </c>
      <c r="R37" s="35">
        <f>IF('Employee Master'!$B35="","",IF('Salary Structure'!$Q35="Yes",ROUND($J37*'Tax Rates'!$C$56,0),0))</f>
        <v/>
      </c>
      <c r="S37" s="35">
        <f>IF('Employee Master'!$B35="","",ROUND('Salary Structure'!$H35/12,0))</f>
        <v/>
      </c>
      <c r="T37" s="35">
        <f>IF('Employee Master'!$B35="","",$J37+$Q37+$R37+$S37)</f>
        <v/>
      </c>
    </row>
    <row r="38">
      <c r="A38" s="31">
        <f>IF('Employee Master'!$B36="","",'Employee Master'!$B36)</f>
        <v/>
      </c>
      <c r="B38" s="31">
        <f>IF('Employee Master'!$B36="","",'Employee Master'!$C36)</f>
        <v/>
      </c>
      <c r="C38" s="46">
        <f>IF('Employee Master'!$B36="","",$D$3)</f>
        <v/>
      </c>
      <c r="D38" s="46">
        <f>IF('Employee Master'!$B36="","",N(INDEX(Attendance!$C36:$N36,MATCH(Settings!$C$12,Attendance!$C$3:$N$3,0))))</f>
        <v/>
      </c>
      <c r="E38" s="46">
        <f>IF('Employee Master'!$B36="","",MAX(0,$C38-$D38))</f>
        <v/>
      </c>
      <c r="F38" s="32">
        <f>IF('Employee Master'!$B36="","",ROUND('Salary Structure'!$V36*$E38/$C38,0))</f>
        <v/>
      </c>
      <c r="G38" s="32">
        <f>IF('Employee Master'!$B36="","",ROUND('Salary Structure'!$W36*$E38/$C38,0))</f>
        <v/>
      </c>
      <c r="H38" s="32">
        <f>IF('Employee Master'!$B36="","",ROUND('Salary Structure'!$X36*$E38/$C38,0))</f>
        <v/>
      </c>
      <c r="I38" s="32">
        <f>IF('Employee Master'!$B36="","",ROUND(('Salary Structure'!$J36+'Salary Structure'!$K36+'Salary Structure'!$L36)/12*$E38/$C38,0))</f>
        <v/>
      </c>
      <c r="J38" s="38">
        <f>IF('Employee Master'!$B36="","",$F38+$G38+$H38+$I38)</f>
        <v/>
      </c>
      <c r="K38" s="32">
        <f>IF('Employee Master'!$B36="","",ROUND(MIN($F38,IF('Employee Master'!$O36="No",$F38,'Tax Rates'!$C$51))*'Tax Rates'!$C$50,0))</f>
        <v/>
      </c>
      <c r="L38" s="32">
        <f>IF('Employee Master'!$B36="","",IF('Salary Structure'!$Q36="Yes",ROUND($J38*'Tax Rates'!$C$55,0),0))</f>
        <v/>
      </c>
      <c r="M38" s="32">
        <f>IF('Employee Master'!$B36="","",IF('Salary Structure'!$T36=0,0,ROUND('Salary Structure'!$T36/12,0)))</f>
        <v/>
      </c>
      <c r="N38" s="32">
        <f>IF('Employee Master'!$B36="","",'Tax Computation'!$AX36)</f>
        <v/>
      </c>
      <c r="O38" s="32">
        <f>IF('Employee Master'!$B36="","",$K38+$L38+$M38+$N38)</f>
        <v/>
      </c>
      <c r="P38" s="38">
        <f>IF('Employee Master'!$B36="","",$J38-$O38)</f>
        <v/>
      </c>
      <c r="Q38" s="32">
        <f>IF('Employee Master'!$B36="","",ROUND('Salary Structure'!$G36/12,0))</f>
        <v/>
      </c>
      <c r="R38" s="32">
        <f>IF('Employee Master'!$B36="","",IF('Salary Structure'!$Q36="Yes",ROUND($J38*'Tax Rates'!$C$56,0),0))</f>
        <v/>
      </c>
      <c r="S38" s="32">
        <f>IF('Employee Master'!$B36="","",ROUND('Salary Structure'!$H36/12,0))</f>
        <v/>
      </c>
      <c r="T38" s="32">
        <f>IF('Employee Master'!$B36="","",$J38+$Q38+$R38+$S38)</f>
        <v/>
      </c>
    </row>
    <row r="39">
      <c r="A39" s="34">
        <f>IF('Employee Master'!$B37="","",'Employee Master'!$B37)</f>
        <v/>
      </c>
      <c r="B39" s="34">
        <f>IF('Employee Master'!$B37="","",'Employee Master'!$C37)</f>
        <v/>
      </c>
      <c r="C39" s="47">
        <f>IF('Employee Master'!$B37="","",$D$3)</f>
        <v/>
      </c>
      <c r="D39" s="47">
        <f>IF('Employee Master'!$B37="","",N(INDEX(Attendance!$C37:$N37,MATCH(Settings!$C$12,Attendance!$C$3:$N$3,0))))</f>
        <v/>
      </c>
      <c r="E39" s="47">
        <f>IF('Employee Master'!$B37="","",MAX(0,$C39-$D39))</f>
        <v/>
      </c>
      <c r="F39" s="35">
        <f>IF('Employee Master'!$B37="","",ROUND('Salary Structure'!$V37*$E39/$C39,0))</f>
        <v/>
      </c>
      <c r="G39" s="35">
        <f>IF('Employee Master'!$B37="","",ROUND('Salary Structure'!$W37*$E39/$C39,0))</f>
        <v/>
      </c>
      <c r="H39" s="35">
        <f>IF('Employee Master'!$B37="","",ROUND('Salary Structure'!$X37*$E39/$C39,0))</f>
        <v/>
      </c>
      <c r="I39" s="35">
        <f>IF('Employee Master'!$B37="","",ROUND(('Salary Structure'!$J37+'Salary Structure'!$K37+'Salary Structure'!$L37)/12*$E39/$C39,0))</f>
        <v/>
      </c>
      <c r="J39" s="38">
        <f>IF('Employee Master'!$B37="","",$F39+$G39+$H39+$I39)</f>
        <v/>
      </c>
      <c r="K39" s="35">
        <f>IF('Employee Master'!$B37="","",ROUND(MIN($F39,IF('Employee Master'!$O37="No",$F39,'Tax Rates'!$C$51))*'Tax Rates'!$C$50,0))</f>
        <v/>
      </c>
      <c r="L39" s="35">
        <f>IF('Employee Master'!$B37="","",IF('Salary Structure'!$Q37="Yes",ROUND($J39*'Tax Rates'!$C$55,0),0))</f>
        <v/>
      </c>
      <c r="M39" s="35">
        <f>IF('Employee Master'!$B37="","",IF('Salary Structure'!$T37=0,0,ROUND('Salary Structure'!$T37/12,0)))</f>
        <v/>
      </c>
      <c r="N39" s="35">
        <f>IF('Employee Master'!$B37="","",'Tax Computation'!$AX37)</f>
        <v/>
      </c>
      <c r="O39" s="35">
        <f>IF('Employee Master'!$B37="","",$K39+$L39+$M39+$N39)</f>
        <v/>
      </c>
      <c r="P39" s="38">
        <f>IF('Employee Master'!$B37="","",$J39-$O39)</f>
        <v/>
      </c>
      <c r="Q39" s="35">
        <f>IF('Employee Master'!$B37="","",ROUND('Salary Structure'!$G37/12,0))</f>
        <v/>
      </c>
      <c r="R39" s="35">
        <f>IF('Employee Master'!$B37="","",IF('Salary Structure'!$Q37="Yes",ROUND($J39*'Tax Rates'!$C$56,0),0))</f>
        <v/>
      </c>
      <c r="S39" s="35">
        <f>IF('Employee Master'!$B37="","",ROUND('Salary Structure'!$H37/12,0))</f>
        <v/>
      </c>
      <c r="T39" s="35">
        <f>IF('Employee Master'!$B37="","",$J39+$Q39+$R39+$S39)</f>
        <v/>
      </c>
    </row>
    <row r="40">
      <c r="A40" s="31">
        <f>IF('Employee Master'!$B38="","",'Employee Master'!$B38)</f>
        <v/>
      </c>
      <c r="B40" s="31">
        <f>IF('Employee Master'!$B38="","",'Employee Master'!$C38)</f>
        <v/>
      </c>
      <c r="C40" s="46">
        <f>IF('Employee Master'!$B38="","",$D$3)</f>
        <v/>
      </c>
      <c r="D40" s="46">
        <f>IF('Employee Master'!$B38="","",N(INDEX(Attendance!$C38:$N38,MATCH(Settings!$C$12,Attendance!$C$3:$N$3,0))))</f>
        <v/>
      </c>
      <c r="E40" s="46">
        <f>IF('Employee Master'!$B38="","",MAX(0,$C40-$D40))</f>
        <v/>
      </c>
      <c r="F40" s="32">
        <f>IF('Employee Master'!$B38="","",ROUND('Salary Structure'!$V38*$E40/$C40,0))</f>
        <v/>
      </c>
      <c r="G40" s="32">
        <f>IF('Employee Master'!$B38="","",ROUND('Salary Structure'!$W38*$E40/$C40,0))</f>
        <v/>
      </c>
      <c r="H40" s="32">
        <f>IF('Employee Master'!$B38="","",ROUND('Salary Structure'!$X38*$E40/$C40,0))</f>
        <v/>
      </c>
      <c r="I40" s="32">
        <f>IF('Employee Master'!$B38="","",ROUND(('Salary Structure'!$J38+'Salary Structure'!$K38+'Salary Structure'!$L38)/12*$E40/$C40,0))</f>
        <v/>
      </c>
      <c r="J40" s="38">
        <f>IF('Employee Master'!$B38="","",$F40+$G40+$H40+$I40)</f>
        <v/>
      </c>
      <c r="K40" s="32">
        <f>IF('Employee Master'!$B38="","",ROUND(MIN($F40,IF('Employee Master'!$O38="No",$F40,'Tax Rates'!$C$51))*'Tax Rates'!$C$50,0))</f>
        <v/>
      </c>
      <c r="L40" s="32">
        <f>IF('Employee Master'!$B38="","",IF('Salary Structure'!$Q38="Yes",ROUND($J40*'Tax Rates'!$C$55,0),0))</f>
        <v/>
      </c>
      <c r="M40" s="32">
        <f>IF('Employee Master'!$B38="","",IF('Salary Structure'!$T38=0,0,ROUND('Salary Structure'!$T38/12,0)))</f>
        <v/>
      </c>
      <c r="N40" s="32">
        <f>IF('Employee Master'!$B38="","",'Tax Computation'!$AX38)</f>
        <v/>
      </c>
      <c r="O40" s="32">
        <f>IF('Employee Master'!$B38="","",$K40+$L40+$M40+$N40)</f>
        <v/>
      </c>
      <c r="P40" s="38">
        <f>IF('Employee Master'!$B38="","",$J40-$O40)</f>
        <v/>
      </c>
      <c r="Q40" s="32">
        <f>IF('Employee Master'!$B38="","",ROUND('Salary Structure'!$G38/12,0))</f>
        <v/>
      </c>
      <c r="R40" s="32">
        <f>IF('Employee Master'!$B38="","",IF('Salary Structure'!$Q38="Yes",ROUND($J40*'Tax Rates'!$C$56,0),0))</f>
        <v/>
      </c>
      <c r="S40" s="32">
        <f>IF('Employee Master'!$B38="","",ROUND('Salary Structure'!$H38/12,0))</f>
        <v/>
      </c>
      <c r="T40" s="32">
        <f>IF('Employee Master'!$B38="","",$J40+$Q40+$R40+$S40)</f>
        <v/>
      </c>
    </row>
    <row r="41">
      <c r="A41" s="34">
        <f>IF('Employee Master'!$B39="","",'Employee Master'!$B39)</f>
        <v/>
      </c>
      <c r="B41" s="34">
        <f>IF('Employee Master'!$B39="","",'Employee Master'!$C39)</f>
        <v/>
      </c>
      <c r="C41" s="47">
        <f>IF('Employee Master'!$B39="","",$D$3)</f>
        <v/>
      </c>
      <c r="D41" s="47">
        <f>IF('Employee Master'!$B39="","",N(INDEX(Attendance!$C39:$N39,MATCH(Settings!$C$12,Attendance!$C$3:$N$3,0))))</f>
        <v/>
      </c>
      <c r="E41" s="47">
        <f>IF('Employee Master'!$B39="","",MAX(0,$C41-$D41))</f>
        <v/>
      </c>
      <c r="F41" s="35">
        <f>IF('Employee Master'!$B39="","",ROUND('Salary Structure'!$V39*$E41/$C41,0))</f>
        <v/>
      </c>
      <c r="G41" s="35">
        <f>IF('Employee Master'!$B39="","",ROUND('Salary Structure'!$W39*$E41/$C41,0))</f>
        <v/>
      </c>
      <c r="H41" s="35">
        <f>IF('Employee Master'!$B39="","",ROUND('Salary Structure'!$X39*$E41/$C41,0))</f>
        <v/>
      </c>
      <c r="I41" s="35">
        <f>IF('Employee Master'!$B39="","",ROUND(('Salary Structure'!$J39+'Salary Structure'!$K39+'Salary Structure'!$L39)/12*$E41/$C41,0))</f>
        <v/>
      </c>
      <c r="J41" s="38">
        <f>IF('Employee Master'!$B39="","",$F41+$G41+$H41+$I41)</f>
        <v/>
      </c>
      <c r="K41" s="35">
        <f>IF('Employee Master'!$B39="","",ROUND(MIN($F41,IF('Employee Master'!$O39="No",$F41,'Tax Rates'!$C$51))*'Tax Rates'!$C$50,0))</f>
        <v/>
      </c>
      <c r="L41" s="35">
        <f>IF('Employee Master'!$B39="","",IF('Salary Structure'!$Q39="Yes",ROUND($J41*'Tax Rates'!$C$55,0),0))</f>
        <v/>
      </c>
      <c r="M41" s="35">
        <f>IF('Employee Master'!$B39="","",IF('Salary Structure'!$T39=0,0,ROUND('Salary Structure'!$T39/12,0)))</f>
        <v/>
      </c>
      <c r="N41" s="35">
        <f>IF('Employee Master'!$B39="","",'Tax Computation'!$AX39)</f>
        <v/>
      </c>
      <c r="O41" s="35">
        <f>IF('Employee Master'!$B39="","",$K41+$L41+$M41+$N41)</f>
        <v/>
      </c>
      <c r="P41" s="38">
        <f>IF('Employee Master'!$B39="","",$J41-$O41)</f>
        <v/>
      </c>
      <c r="Q41" s="35">
        <f>IF('Employee Master'!$B39="","",ROUND('Salary Structure'!$G39/12,0))</f>
        <v/>
      </c>
      <c r="R41" s="35">
        <f>IF('Employee Master'!$B39="","",IF('Salary Structure'!$Q39="Yes",ROUND($J41*'Tax Rates'!$C$56,0),0))</f>
        <v/>
      </c>
      <c r="S41" s="35">
        <f>IF('Employee Master'!$B39="","",ROUND('Salary Structure'!$H39/12,0))</f>
        <v/>
      </c>
      <c r="T41" s="35">
        <f>IF('Employee Master'!$B39="","",$J41+$Q41+$R41+$S41)</f>
        <v/>
      </c>
    </row>
    <row r="42">
      <c r="A42" s="31">
        <f>IF('Employee Master'!$B40="","",'Employee Master'!$B40)</f>
        <v/>
      </c>
      <c r="B42" s="31">
        <f>IF('Employee Master'!$B40="","",'Employee Master'!$C40)</f>
        <v/>
      </c>
      <c r="C42" s="46">
        <f>IF('Employee Master'!$B40="","",$D$3)</f>
        <v/>
      </c>
      <c r="D42" s="46">
        <f>IF('Employee Master'!$B40="","",N(INDEX(Attendance!$C40:$N40,MATCH(Settings!$C$12,Attendance!$C$3:$N$3,0))))</f>
        <v/>
      </c>
      <c r="E42" s="46">
        <f>IF('Employee Master'!$B40="","",MAX(0,$C42-$D42))</f>
        <v/>
      </c>
      <c r="F42" s="32">
        <f>IF('Employee Master'!$B40="","",ROUND('Salary Structure'!$V40*$E42/$C42,0))</f>
        <v/>
      </c>
      <c r="G42" s="32">
        <f>IF('Employee Master'!$B40="","",ROUND('Salary Structure'!$W40*$E42/$C42,0))</f>
        <v/>
      </c>
      <c r="H42" s="32">
        <f>IF('Employee Master'!$B40="","",ROUND('Salary Structure'!$X40*$E42/$C42,0))</f>
        <v/>
      </c>
      <c r="I42" s="32">
        <f>IF('Employee Master'!$B40="","",ROUND(('Salary Structure'!$J40+'Salary Structure'!$K40+'Salary Structure'!$L40)/12*$E42/$C42,0))</f>
        <v/>
      </c>
      <c r="J42" s="38">
        <f>IF('Employee Master'!$B40="","",$F42+$G42+$H42+$I42)</f>
        <v/>
      </c>
      <c r="K42" s="32">
        <f>IF('Employee Master'!$B40="","",ROUND(MIN($F42,IF('Employee Master'!$O40="No",$F42,'Tax Rates'!$C$51))*'Tax Rates'!$C$50,0))</f>
        <v/>
      </c>
      <c r="L42" s="32">
        <f>IF('Employee Master'!$B40="","",IF('Salary Structure'!$Q40="Yes",ROUND($J42*'Tax Rates'!$C$55,0),0))</f>
        <v/>
      </c>
      <c r="M42" s="32">
        <f>IF('Employee Master'!$B40="","",IF('Salary Structure'!$T40=0,0,ROUND('Salary Structure'!$T40/12,0)))</f>
        <v/>
      </c>
      <c r="N42" s="32">
        <f>IF('Employee Master'!$B40="","",'Tax Computation'!$AX40)</f>
        <v/>
      </c>
      <c r="O42" s="32">
        <f>IF('Employee Master'!$B40="","",$K42+$L42+$M42+$N42)</f>
        <v/>
      </c>
      <c r="P42" s="38">
        <f>IF('Employee Master'!$B40="","",$J42-$O42)</f>
        <v/>
      </c>
      <c r="Q42" s="32">
        <f>IF('Employee Master'!$B40="","",ROUND('Salary Structure'!$G40/12,0))</f>
        <v/>
      </c>
      <c r="R42" s="32">
        <f>IF('Employee Master'!$B40="","",IF('Salary Structure'!$Q40="Yes",ROUND($J42*'Tax Rates'!$C$56,0),0))</f>
        <v/>
      </c>
      <c r="S42" s="32">
        <f>IF('Employee Master'!$B40="","",ROUND('Salary Structure'!$H40/12,0))</f>
        <v/>
      </c>
      <c r="T42" s="32">
        <f>IF('Employee Master'!$B40="","",$J42+$Q42+$R42+$S42)</f>
        <v/>
      </c>
    </row>
    <row r="43">
      <c r="A43" s="34">
        <f>IF('Employee Master'!$B41="","",'Employee Master'!$B41)</f>
        <v/>
      </c>
      <c r="B43" s="34">
        <f>IF('Employee Master'!$B41="","",'Employee Master'!$C41)</f>
        <v/>
      </c>
      <c r="C43" s="47">
        <f>IF('Employee Master'!$B41="","",$D$3)</f>
        <v/>
      </c>
      <c r="D43" s="47">
        <f>IF('Employee Master'!$B41="","",N(INDEX(Attendance!$C41:$N41,MATCH(Settings!$C$12,Attendance!$C$3:$N$3,0))))</f>
        <v/>
      </c>
      <c r="E43" s="47">
        <f>IF('Employee Master'!$B41="","",MAX(0,$C43-$D43))</f>
        <v/>
      </c>
      <c r="F43" s="35">
        <f>IF('Employee Master'!$B41="","",ROUND('Salary Structure'!$V41*$E43/$C43,0))</f>
        <v/>
      </c>
      <c r="G43" s="35">
        <f>IF('Employee Master'!$B41="","",ROUND('Salary Structure'!$W41*$E43/$C43,0))</f>
        <v/>
      </c>
      <c r="H43" s="35">
        <f>IF('Employee Master'!$B41="","",ROUND('Salary Structure'!$X41*$E43/$C43,0))</f>
        <v/>
      </c>
      <c r="I43" s="35">
        <f>IF('Employee Master'!$B41="","",ROUND(('Salary Structure'!$J41+'Salary Structure'!$K41+'Salary Structure'!$L41)/12*$E43/$C43,0))</f>
        <v/>
      </c>
      <c r="J43" s="38">
        <f>IF('Employee Master'!$B41="","",$F43+$G43+$H43+$I43)</f>
        <v/>
      </c>
      <c r="K43" s="35">
        <f>IF('Employee Master'!$B41="","",ROUND(MIN($F43,IF('Employee Master'!$O41="No",$F43,'Tax Rates'!$C$51))*'Tax Rates'!$C$50,0))</f>
        <v/>
      </c>
      <c r="L43" s="35">
        <f>IF('Employee Master'!$B41="","",IF('Salary Structure'!$Q41="Yes",ROUND($J43*'Tax Rates'!$C$55,0),0))</f>
        <v/>
      </c>
      <c r="M43" s="35">
        <f>IF('Employee Master'!$B41="","",IF('Salary Structure'!$T41=0,0,ROUND('Salary Structure'!$T41/12,0)))</f>
        <v/>
      </c>
      <c r="N43" s="35">
        <f>IF('Employee Master'!$B41="","",'Tax Computation'!$AX41)</f>
        <v/>
      </c>
      <c r="O43" s="35">
        <f>IF('Employee Master'!$B41="","",$K43+$L43+$M43+$N43)</f>
        <v/>
      </c>
      <c r="P43" s="38">
        <f>IF('Employee Master'!$B41="","",$J43-$O43)</f>
        <v/>
      </c>
      <c r="Q43" s="35">
        <f>IF('Employee Master'!$B41="","",ROUND('Salary Structure'!$G41/12,0))</f>
        <v/>
      </c>
      <c r="R43" s="35">
        <f>IF('Employee Master'!$B41="","",IF('Salary Structure'!$Q41="Yes",ROUND($J43*'Tax Rates'!$C$56,0),0))</f>
        <v/>
      </c>
      <c r="S43" s="35">
        <f>IF('Employee Master'!$B41="","",ROUND('Salary Structure'!$H41/12,0))</f>
        <v/>
      </c>
      <c r="T43" s="35">
        <f>IF('Employee Master'!$B41="","",$J43+$Q43+$R43+$S43)</f>
        <v/>
      </c>
    </row>
    <row r="44">
      <c r="A44" s="31">
        <f>IF('Employee Master'!$B42="","",'Employee Master'!$B42)</f>
        <v/>
      </c>
      <c r="B44" s="31">
        <f>IF('Employee Master'!$B42="","",'Employee Master'!$C42)</f>
        <v/>
      </c>
      <c r="C44" s="46">
        <f>IF('Employee Master'!$B42="","",$D$3)</f>
        <v/>
      </c>
      <c r="D44" s="46">
        <f>IF('Employee Master'!$B42="","",N(INDEX(Attendance!$C42:$N42,MATCH(Settings!$C$12,Attendance!$C$3:$N$3,0))))</f>
        <v/>
      </c>
      <c r="E44" s="46">
        <f>IF('Employee Master'!$B42="","",MAX(0,$C44-$D44))</f>
        <v/>
      </c>
      <c r="F44" s="32">
        <f>IF('Employee Master'!$B42="","",ROUND('Salary Structure'!$V42*$E44/$C44,0))</f>
        <v/>
      </c>
      <c r="G44" s="32">
        <f>IF('Employee Master'!$B42="","",ROUND('Salary Structure'!$W42*$E44/$C44,0))</f>
        <v/>
      </c>
      <c r="H44" s="32">
        <f>IF('Employee Master'!$B42="","",ROUND('Salary Structure'!$X42*$E44/$C44,0))</f>
        <v/>
      </c>
      <c r="I44" s="32">
        <f>IF('Employee Master'!$B42="","",ROUND(('Salary Structure'!$J42+'Salary Structure'!$K42+'Salary Structure'!$L42)/12*$E44/$C44,0))</f>
        <v/>
      </c>
      <c r="J44" s="38">
        <f>IF('Employee Master'!$B42="","",$F44+$G44+$H44+$I44)</f>
        <v/>
      </c>
      <c r="K44" s="32">
        <f>IF('Employee Master'!$B42="","",ROUND(MIN($F44,IF('Employee Master'!$O42="No",$F44,'Tax Rates'!$C$51))*'Tax Rates'!$C$50,0))</f>
        <v/>
      </c>
      <c r="L44" s="32">
        <f>IF('Employee Master'!$B42="","",IF('Salary Structure'!$Q42="Yes",ROUND($J44*'Tax Rates'!$C$55,0),0))</f>
        <v/>
      </c>
      <c r="M44" s="32">
        <f>IF('Employee Master'!$B42="","",IF('Salary Structure'!$T42=0,0,ROUND('Salary Structure'!$T42/12,0)))</f>
        <v/>
      </c>
      <c r="N44" s="32">
        <f>IF('Employee Master'!$B42="","",'Tax Computation'!$AX42)</f>
        <v/>
      </c>
      <c r="O44" s="32">
        <f>IF('Employee Master'!$B42="","",$K44+$L44+$M44+$N44)</f>
        <v/>
      </c>
      <c r="P44" s="38">
        <f>IF('Employee Master'!$B42="","",$J44-$O44)</f>
        <v/>
      </c>
      <c r="Q44" s="32">
        <f>IF('Employee Master'!$B42="","",ROUND('Salary Structure'!$G42/12,0))</f>
        <v/>
      </c>
      <c r="R44" s="32">
        <f>IF('Employee Master'!$B42="","",IF('Salary Structure'!$Q42="Yes",ROUND($J44*'Tax Rates'!$C$56,0),0))</f>
        <v/>
      </c>
      <c r="S44" s="32">
        <f>IF('Employee Master'!$B42="","",ROUND('Salary Structure'!$H42/12,0))</f>
        <v/>
      </c>
      <c r="T44" s="32">
        <f>IF('Employee Master'!$B42="","",$J44+$Q44+$R44+$S44)</f>
        <v/>
      </c>
    </row>
    <row r="45">
      <c r="A45" s="34">
        <f>IF('Employee Master'!$B43="","",'Employee Master'!$B43)</f>
        <v/>
      </c>
      <c r="B45" s="34">
        <f>IF('Employee Master'!$B43="","",'Employee Master'!$C43)</f>
        <v/>
      </c>
      <c r="C45" s="47">
        <f>IF('Employee Master'!$B43="","",$D$3)</f>
        <v/>
      </c>
      <c r="D45" s="47">
        <f>IF('Employee Master'!$B43="","",N(INDEX(Attendance!$C43:$N43,MATCH(Settings!$C$12,Attendance!$C$3:$N$3,0))))</f>
        <v/>
      </c>
      <c r="E45" s="47">
        <f>IF('Employee Master'!$B43="","",MAX(0,$C45-$D45))</f>
        <v/>
      </c>
      <c r="F45" s="35">
        <f>IF('Employee Master'!$B43="","",ROUND('Salary Structure'!$V43*$E45/$C45,0))</f>
        <v/>
      </c>
      <c r="G45" s="35">
        <f>IF('Employee Master'!$B43="","",ROUND('Salary Structure'!$W43*$E45/$C45,0))</f>
        <v/>
      </c>
      <c r="H45" s="35">
        <f>IF('Employee Master'!$B43="","",ROUND('Salary Structure'!$X43*$E45/$C45,0))</f>
        <v/>
      </c>
      <c r="I45" s="35">
        <f>IF('Employee Master'!$B43="","",ROUND(('Salary Structure'!$J43+'Salary Structure'!$K43+'Salary Structure'!$L43)/12*$E45/$C45,0))</f>
        <v/>
      </c>
      <c r="J45" s="38">
        <f>IF('Employee Master'!$B43="","",$F45+$G45+$H45+$I45)</f>
        <v/>
      </c>
      <c r="K45" s="35">
        <f>IF('Employee Master'!$B43="","",ROUND(MIN($F45,IF('Employee Master'!$O43="No",$F45,'Tax Rates'!$C$51))*'Tax Rates'!$C$50,0))</f>
        <v/>
      </c>
      <c r="L45" s="35">
        <f>IF('Employee Master'!$B43="","",IF('Salary Structure'!$Q43="Yes",ROUND($J45*'Tax Rates'!$C$55,0),0))</f>
        <v/>
      </c>
      <c r="M45" s="35">
        <f>IF('Employee Master'!$B43="","",IF('Salary Structure'!$T43=0,0,ROUND('Salary Structure'!$T43/12,0)))</f>
        <v/>
      </c>
      <c r="N45" s="35">
        <f>IF('Employee Master'!$B43="","",'Tax Computation'!$AX43)</f>
        <v/>
      </c>
      <c r="O45" s="35">
        <f>IF('Employee Master'!$B43="","",$K45+$L45+$M45+$N45)</f>
        <v/>
      </c>
      <c r="P45" s="38">
        <f>IF('Employee Master'!$B43="","",$J45-$O45)</f>
        <v/>
      </c>
      <c r="Q45" s="35">
        <f>IF('Employee Master'!$B43="","",ROUND('Salary Structure'!$G43/12,0))</f>
        <v/>
      </c>
      <c r="R45" s="35">
        <f>IF('Employee Master'!$B43="","",IF('Salary Structure'!$Q43="Yes",ROUND($J45*'Tax Rates'!$C$56,0),0))</f>
        <v/>
      </c>
      <c r="S45" s="35">
        <f>IF('Employee Master'!$B43="","",ROUND('Salary Structure'!$H43/12,0))</f>
        <v/>
      </c>
      <c r="T45" s="35">
        <f>IF('Employee Master'!$B43="","",$J45+$Q45+$R45+$S45)</f>
        <v/>
      </c>
    </row>
    <row r="46">
      <c r="A46" s="31">
        <f>IF('Employee Master'!$B44="","",'Employee Master'!$B44)</f>
        <v/>
      </c>
      <c r="B46" s="31">
        <f>IF('Employee Master'!$B44="","",'Employee Master'!$C44)</f>
        <v/>
      </c>
      <c r="C46" s="46">
        <f>IF('Employee Master'!$B44="","",$D$3)</f>
        <v/>
      </c>
      <c r="D46" s="46">
        <f>IF('Employee Master'!$B44="","",N(INDEX(Attendance!$C44:$N44,MATCH(Settings!$C$12,Attendance!$C$3:$N$3,0))))</f>
        <v/>
      </c>
      <c r="E46" s="46">
        <f>IF('Employee Master'!$B44="","",MAX(0,$C46-$D46))</f>
        <v/>
      </c>
      <c r="F46" s="32">
        <f>IF('Employee Master'!$B44="","",ROUND('Salary Structure'!$V44*$E46/$C46,0))</f>
        <v/>
      </c>
      <c r="G46" s="32">
        <f>IF('Employee Master'!$B44="","",ROUND('Salary Structure'!$W44*$E46/$C46,0))</f>
        <v/>
      </c>
      <c r="H46" s="32">
        <f>IF('Employee Master'!$B44="","",ROUND('Salary Structure'!$X44*$E46/$C46,0))</f>
        <v/>
      </c>
      <c r="I46" s="32">
        <f>IF('Employee Master'!$B44="","",ROUND(('Salary Structure'!$J44+'Salary Structure'!$K44+'Salary Structure'!$L44)/12*$E46/$C46,0))</f>
        <v/>
      </c>
      <c r="J46" s="38">
        <f>IF('Employee Master'!$B44="","",$F46+$G46+$H46+$I46)</f>
        <v/>
      </c>
      <c r="K46" s="32">
        <f>IF('Employee Master'!$B44="","",ROUND(MIN($F46,IF('Employee Master'!$O44="No",$F46,'Tax Rates'!$C$51))*'Tax Rates'!$C$50,0))</f>
        <v/>
      </c>
      <c r="L46" s="32">
        <f>IF('Employee Master'!$B44="","",IF('Salary Structure'!$Q44="Yes",ROUND($J46*'Tax Rates'!$C$55,0),0))</f>
        <v/>
      </c>
      <c r="M46" s="32">
        <f>IF('Employee Master'!$B44="","",IF('Salary Structure'!$T44=0,0,ROUND('Salary Structure'!$T44/12,0)))</f>
        <v/>
      </c>
      <c r="N46" s="32">
        <f>IF('Employee Master'!$B44="","",'Tax Computation'!$AX44)</f>
        <v/>
      </c>
      <c r="O46" s="32">
        <f>IF('Employee Master'!$B44="","",$K46+$L46+$M46+$N46)</f>
        <v/>
      </c>
      <c r="P46" s="38">
        <f>IF('Employee Master'!$B44="","",$J46-$O46)</f>
        <v/>
      </c>
      <c r="Q46" s="32">
        <f>IF('Employee Master'!$B44="","",ROUND('Salary Structure'!$G44/12,0))</f>
        <v/>
      </c>
      <c r="R46" s="32">
        <f>IF('Employee Master'!$B44="","",IF('Salary Structure'!$Q44="Yes",ROUND($J46*'Tax Rates'!$C$56,0),0))</f>
        <v/>
      </c>
      <c r="S46" s="32">
        <f>IF('Employee Master'!$B44="","",ROUND('Salary Structure'!$H44/12,0))</f>
        <v/>
      </c>
      <c r="T46" s="32">
        <f>IF('Employee Master'!$B44="","",$J46+$Q46+$R46+$S46)</f>
        <v/>
      </c>
    </row>
    <row r="47">
      <c r="A47" s="34">
        <f>IF('Employee Master'!$B45="","",'Employee Master'!$B45)</f>
        <v/>
      </c>
      <c r="B47" s="34">
        <f>IF('Employee Master'!$B45="","",'Employee Master'!$C45)</f>
        <v/>
      </c>
      <c r="C47" s="47">
        <f>IF('Employee Master'!$B45="","",$D$3)</f>
        <v/>
      </c>
      <c r="D47" s="47">
        <f>IF('Employee Master'!$B45="","",N(INDEX(Attendance!$C45:$N45,MATCH(Settings!$C$12,Attendance!$C$3:$N$3,0))))</f>
        <v/>
      </c>
      <c r="E47" s="47">
        <f>IF('Employee Master'!$B45="","",MAX(0,$C47-$D47))</f>
        <v/>
      </c>
      <c r="F47" s="35">
        <f>IF('Employee Master'!$B45="","",ROUND('Salary Structure'!$V45*$E47/$C47,0))</f>
        <v/>
      </c>
      <c r="G47" s="35">
        <f>IF('Employee Master'!$B45="","",ROUND('Salary Structure'!$W45*$E47/$C47,0))</f>
        <v/>
      </c>
      <c r="H47" s="35">
        <f>IF('Employee Master'!$B45="","",ROUND('Salary Structure'!$X45*$E47/$C47,0))</f>
        <v/>
      </c>
      <c r="I47" s="35">
        <f>IF('Employee Master'!$B45="","",ROUND(('Salary Structure'!$J45+'Salary Structure'!$K45+'Salary Structure'!$L45)/12*$E47/$C47,0))</f>
        <v/>
      </c>
      <c r="J47" s="38">
        <f>IF('Employee Master'!$B45="","",$F47+$G47+$H47+$I47)</f>
        <v/>
      </c>
      <c r="K47" s="35">
        <f>IF('Employee Master'!$B45="","",ROUND(MIN($F47,IF('Employee Master'!$O45="No",$F47,'Tax Rates'!$C$51))*'Tax Rates'!$C$50,0))</f>
        <v/>
      </c>
      <c r="L47" s="35">
        <f>IF('Employee Master'!$B45="","",IF('Salary Structure'!$Q45="Yes",ROUND($J47*'Tax Rates'!$C$55,0),0))</f>
        <v/>
      </c>
      <c r="M47" s="35">
        <f>IF('Employee Master'!$B45="","",IF('Salary Structure'!$T45=0,0,ROUND('Salary Structure'!$T45/12,0)))</f>
        <v/>
      </c>
      <c r="N47" s="35">
        <f>IF('Employee Master'!$B45="","",'Tax Computation'!$AX45)</f>
        <v/>
      </c>
      <c r="O47" s="35">
        <f>IF('Employee Master'!$B45="","",$K47+$L47+$M47+$N47)</f>
        <v/>
      </c>
      <c r="P47" s="38">
        <f>IF('Employee Master'!$B45="","",$J47-$O47)</f>
        <v/>
      </c>
      <c r="Q47" s="35">
        <f>IF('Employee Master'!$B45="","",ROUND('Salary Structure'!$G45/12,0))</f>
        <v/>
      </c>
      <c r="R47" s="35">
        <f>IF('Employee Master'!$B45="","",IF('Salary Structure'!$Q45="Yes",ROUND($J47*'Tax Rates'!$C$56,0),0))</f>
        <v/>
      </c>
      <c r="S47" s="35">
        <f>IF('Employee Master'!$B45="","",ROUND('Salary Structure'!$H45/12,0))</f>
        <v/>
      </c>
      <c r="T47" s="35">
        <f>IF('Employee Master'!$B45="","",$J47+$Q47+$R47+$S47)</f>
        <v/>
      </c>
    </row>
    <row r="48">
      <c r="A48" s="31">
        <f>IF('Employee Master'!$B46="","",'Employee Master'!$B46)</f>
        <v/>
      </c>
      <c r="B48" s="31">
        <f>IF('Employee Master'!$B46="","",'Employee Master'!$C46)</f>
        <v/>
      </c>
      <c r="C48" s="46">
        <f>IF('Employee Master'!$B46="","",$D$3)</f>
        <v/>
      </c>
      <c r="D48" s="46">
        <f>IF('Employee Master'!$B46="","",N(INDEX(Attendance!$C46:$N46,MATCH(Settings!$C$12,Attendance!$C$3:$N$3,0))))</f>
        <v/>
      </c>
      <c r="E48" s="46">
        <f>IF('Employee Master'!$B46="","",MAX(0,$C48-$D48))</f>
        <v/>
      </c>
      <c r="F48" s="32">
        <f>IF('Employee Master'!$B46="","",ROUND('Salary Structure'!$V46*$E48/$C48,0))</f>
        <v/>
      </c>
      <c r="G48" s="32">
        <f>IF('Employee Master'!$B46="","",ROUND('Salary Structure'!$W46*$E48/$C48,0))</f>
        <v/>
      </c>
      <c r="H48" s="32">
        <f>IF('Employee Master'!$B46="","",ROUND('Salary Structure'!$X46*$E48/$C48,0))</f>
        <v/>
      </c>
      <c r="I48" s="32">
        <f>IF('Employee Master'!$B46="","",ROUND(('Salary Structure'!$J46+'Salary Structure'!$K46+'Salary Structure'!$L46)/12*$E48/$C48,0))</f>
        <v/>
      </c>
      <c r="J48" s="38">
        <f>IF('Employee Master'!$B46="","",$F48+$G48+$H48+$I48)</f>
        <v/>
      </c>
      <c r="K48" s="32">
        <f>IF('Employee Master'!$B46="","",ROUND(MIN($F48,IF('Employee Master'!$O46="No",$F48,'Tax Rates'!$C$51))*'Tax Rates'!$C$50,0))</f>
        <v/>
      </c>
      <c r="L48" s="32">
        <f>IF('Employee Master'!$B46="","",IF('Salary Structure'!$Q46="Yes",ROUND($J48*'Tax Rates'!$C$55,0),0))</f>
        <v/>
      </c>
      <c r="M48" s="32">
        <f>IF('Employee Master'!$B46="","",IF('Salary Structure'!$T46=0,0,ROUND('Salary Structure'!$T46/12,0)))</f>
        <v/>
      </c>
      <c r="N48" s="32">
        <f>IF('Employee Master'!$B46="","",'Tax Computation'!$AX46)</f>
        <v/>
      </c>
      <c r="O48" s="32">
        <f>IF('Employee Master'!$B46="","",$K48+$L48+$M48+$N48)</f>
        <v/>
      </c>
      <c r="P48" s="38">
        <f>IF('Employee Master'!$B46="","",$J48-$O48)</f>
        <v/>
      </c>
      <c r="Q48" s="32">
        <f>IF('Employee Master'!$B46="","",ROUND('Salary Structure'!$G46/12,0))</f>
        <v/>
      </c>
      <c r="R48" s="32">
        <f>IF('Employee Master'!$B46="","",IF('Salary Structure'!$Q46="Yes",ROUND($J48*'Tax Rates'!$C$56,0),0))</f>
        <v/>
      </c>
      <c r="S48" s="32">
        <f>IF('Employee Master'!$B46="","",ROUND('Salary Structure'!$H46/12,0))</f>
        <v/>
      </c>
      <c r="T48" s="32">
        <f>IF('Employee Master'!$B46="","",$J48+$Q48+$R48+$S48)</f>
        <v/>
      </c>
    </row>
    <row r="49">
      <c r="A49" s="34">
        <f>IF('Employee Master'!$B47="","",'Employee Master'!$B47)</f>
        <v/>
      </c>
      <c r="B49" s="34">
        <f>IF('Employee Master'!$B47="","",'Employee Master'!$C47)</f>
        <v/>
      </c>
      <c r="C49" s="47">
        <f>IF('Employee Master'!$B47="","",$D$3)</f>
        <v/>
      </c>
      <c r="D49" s="47">
        <f>IF('Employee Master'!$B47="","",N(INDEX(Attendance!$C47:$N47,MATCH(Settings!$C$12,Attendance!$C$3:$N$3,0))))</f>
        <v/>
      </c>
      <c r="E49" s="47">
        <f>IF('Employee Master'!$B47="","",MAX(0,$C49-$D49))</f>
        <v/>
      </c>
      <c r="F49" s="35">
        <f>IF('Employee Master'!$B47="","",ROUND('Salary Structure'!$V47*$E49/$C49,0))</f>
        <v/>
      </c>
      <c r="G49" s="35">
        <f>IF('Employee Master'!$B47="","",ROUND('Salary Structure'!$W47*$E49/$C49,0))</f>
        <v/>
      </c>
      <c r="H49" s="35">
        <f>IF('Employee Master'!$B47="","",ROUND('Salary Structure'!$X47*$E49/$C49,0))</f>
        <v/>
      </c>
      <c r="I49" s="35">
        <f>IF('Employee Master'!$B47="","",ROUND(('Salary Structure'!$J47+'Salary Structure'!$K47+'Salary Structure'!$L47)/12*$E49/$C49,0))</f>
        <v/>
      </c>
      <c r="J49" s="38">
        <f>IF('Employee Master'!$B47="","",$F49+$G49+$H49+$I49)</f>
        <v/>
      </c>
      <c r="K49" s="35">
        <f>IF('Employee Master'!$B47="","",ROUND(MIN($F49,IF('Employee Master'!$O47="No",$F49,'Tax Rates'!$C$51))*'Tax Rates'!$C$50,0))</f>
        <v/>
      </c>
      <c r="L49" s="35">
        <f>IF('Employee Master'!$B47="","",IF('Salary Structure'!$Q47="Yes",ROUND($J49*'Tax Rates'!$C$55,0),0))</f>
        <v/>
      </c>
      <c r="M49" s="35">
        <f>IF('Employee Master'!$B47="","",IF('Salary Structure'!$T47=0,0,ROUND('Salary Structure'!$T47/12,0)))</f>
        <v/>
      </c>
      <c r="N49" s="35">
        <f>IF('Employee Master'!$B47="","",'Tax Computation'!$AX47)</f>
        <v/>
      </c>
      <c r="O49" s="35">
        <f>IF('Employee Master'!$B47="","",$K49+$L49+$M49+$N49)</f>
        <v/>
      </c>
      <c r="P49" s="38">
        <f>IF('Employee Master'!$B47="","",$J49-$O49)</f>
        <v/>
      </c>
      <c r="Q49" s="35">
        <f>IF('Employee Master'!$B47="","",ROUND('Salary Structure'!$G47/12,0))</f>
        <v/>
      </c>
      <c r="R49" s="35">
        <f>IF('Employee Master'!$B47="","",IF('Salary Structure'!$Q47="Yes",ROUND($J49*'Tax Rates'!$C$56,0),0))</f>
        <v/>
      </c>
      <c r="S49" s="35">
        <f>IF('Employee Master'!$B47="","",ROUND('Salary Structure'!$H47/12,0))</f>
        <v/>
      </c>
      <c r="T49" s="35">
        <f>IF('Employee Master'!$B47="","",$J49+$Q49+$R49+$S49)</f>
        <v/>
      </c>
    </row>
    <row r="50">
      <c r="A50" s="31">
        <f>IF('Employee Master'!$B48="","",'Employee Master'!$B48)</f>
        <v/>
      </c>
      <c r="B50" s="31">
        <f>IF('Employee Master'!$B48="","",'Employee Master'!$C48)</f>
        <v/>
      </c>
      <c r="C50" s="46">
        <f>IF('Employee Master'!$B48="","",$D$3)</f>
        <v/>
      </c>
      <c r="D50" s="46">
        <f>IF('Employee Master'!$B48="","",N(INDEX(Attendance!$C48:$N48,MATCH(Settings!$C$12,Attendance!$C$3:$N$3,0))))</f>
        <v/>
      </c>
      <c r="E50" s="46">
        <f>IF('Employee Master'!$B48="","",MAX(0,$C50-$D50))</f>
        <v/>
      </c>
      <c r="F50" s="32">
        <f>IF('Employee Master'!$B48="","",ROUND('Salary Structure'!$V48*$E50/$C50,0))</f>
        <v/>
      </c>
      <c r="G50" s="32">
        <f>IF('Employee Master'!$B48="","",ROUND('Salary Structure'!$W48*$E50/$C50,0))</f>
        <v/>
      </c>
      <c r="H50" s="32">
        <f>IF('Employee Master'!$B48="","",ROUND('Salary Structure'!$X48*$E50/$C50,0))</f>
        <v/>
      </c>
      <c r="I50" s="32">
        <f>IF('Employee Master'!$B48="","",ROUND(('Salary Structure'!$J48+'Salary Structure'!$K48+'Salary Structure'!$L48)/12*$E50/$C50,0))</f>
        <v/>
      </c>
      <c r="J50" s="38">
        <f>IF('Employee Master'!$B48="","",$F50+$G50+$H50+$I50)</f>
        <v/>
      </c>
      <c r="K50" s="32">
        <f>IF('Employee Master'!$B48="","",ROUND(MIN($F50,IF('Employee Master'!$O48="No",$F50,'Tax Rates'!$C$51))*'Tax Rates'!$C$50,0))</f>
        <v/>
      </c>
      <c r="L50" s="32">
        <f>IF('Employee Master'!$B48="","",IF('Salary Structure'!$Q48="Yes",ROUND($J50*'Tax Rates'!$C$55,0),0))</f>
        <v/>
      </c>
      <c r="M50" s="32">
        <f>IF('Employee Master'!$B48="","",IF('Salary Structure'!$T48=0,0,ROUND('Salary Structure'!$T48/12,0)))</f>
        <v/>
      </c>
      <c r="N50" s="32">
        <f>IF('Employee Master'!$B48="","",'Tax Computation'!$AX48)</f>
        <v/>
      </c>
      <c r="O50" s="32">
        <f>IF('Employee Master'!$B48="","",$K50+$L50+$M50+$N50)</f>
        <v/>
      </c>
      <c r="P50" s="38">
        <f>IF('Employee Master'!$B48="","",$J50-$O50)</f>
        <v/>
      </c>
      <c r="Q50" s="32">
        <f>IF('Employee Master'!$B48="","",ROUND('Salary Structure'!$G48/12,0))</f>
        <v/>
      </c>
      <c r="R50" s="32">
        <f>IF('Employee Master'!$B48="","",IF('Salary Structure'!$Q48="Yes",ROUND($J50*'Tax Rates'!$C$56,0),0))</f>
        <v/>
      </c>
      <c r="S50" s="32">
        <f>IF('Employee Master'!$B48="","",ROUND('Salary Structure'!$H48/12,0))</f>
        <v/>
      </c>
      <c r="T50" s="32">
        <f>IF('Employee Master'!$B48="","",$J50+$Q50+$R50+$S50)</f>
        <v/>
      </c>
    </row>
    <row r="51">
      <c r="A51" s="34">
        <f>IF('Employee Master'!$B49="","",'Employee Master'!$B49)</f>
        <v/>
      </c>
      <c r="B51" s="34">
        <f>IF('Employee Master'!$B49="","",'Employee Master'!$C49)</f>
        <v/>
      </c>
      <c r="C51" s="47">
        <f>IF('Employee Master'!$B49="","",$D$3)</f>
        <v/>
      </c>
      <c r="D51" s="47">
        <f>IF('Employee Master'!$B49="","",N(INDEX(Attendance!$C49:$N49,MATCH(Settings!$C$12,Attendance!$C$3:$N$3,0))))</f>
        <v/>
      </c>
      <c r="E51" s="47">
        <f>IF('Employee Master'!$B49="","",MAX(0,$C51-$D51))</f>
        <v/>
      </c>
      <c r="F51" s="35">
        <f>IF('Employee Master'!$B49="","",ROUND('Salary Structure'!$V49*$E51/$C51,0))</f>
        <v/>
      </c>
      <c r="G51" s="35">
        <f>IF('Employee Master'!$B49="","",ROUND('Salary Structure'!$W49*$E51/$C51,0))</f>
        <v/>
      </c>
      <c r="H51" s="35">
        <f>IF('Employee Master'!$B49="","",ROUND('Salary Structure'!$X49*$E51/$C51,0))</f>
        <v/>
      </c>
      <c r="I51" s="35">
        <f>IF('Employee Master'!$B49="","",ROUND(('Salary Structure'!$J49+'Salary Structure'!$K49+'Salary Structure'!$L49)/12*$E51/$C51,0))</f>
        <v/>
      </c>
      <c r="J51" s="38">
        <f>IF('Employee Master'!$B49="","",$F51+$G51+$H51+$I51)</f>
        <v/>
      </c>
      <c r="K51" s="35">
        <f>IF('Employee Master'!$B49="","",ROUND(MIN($F51,IF('Employee Master'!$O49="No",$F51,'Tax Rates'!$C$51))*'Tax Rates'!$C$50,0))</f>
        <v/>
      </c>
      <c r="L51" s="35">
        <f>IF('Employee Master'!$B49="","",IF('Salary Structure'!$Q49="Yes",ROUND($J51*'Tax Rates'!$C$55,0),0))</f>
        <v/>
      </c>
      <c r="M51" s="35">
        <f>IF('Employee Master'!$B49="","",IF('Salary Structure'!$T49=0,0,ROUND('Salary Structure'!$T49/12,0)))</f>
        <v/>
      </c>
      <c r="N51" s="35">
        <f>IF('Employee Master'!$B49="","",'Tax Computation'!$AX49)</f>
        <v/>
      </c>
      <c r="O51" s="35">
        <f>IF('Employee Master'!$B49="","",$K51+$L51+$M51+$N51)</f>
        <v/>
      </c>
      <c r="P51" s="38">
        <f>IF('Employee Master'!$B49="","",$J51-$O51)</f>
        <v/>
      </c>
      <c r="Q51" s="35">
        <f>IF('Employee Master'!$B49="","",ROUND('Salary Structure'!$G49/12,0))</f>
        <v/>
      </c>
      <c r="R51" s="35">
        <f>IF('Employee Master'!$B49="","",IF('Salary Structure'!$Q49="Yes",ROUND($J51*'Tax Rates'!$C$56,0),0))</f>
        <v/>
      </c>
      <c r="S51" s="35">
        <f>IF('Employee Master'!$B49="","",ROUND('Salary Structure'!$H49/12,0))</f>
        <v/>
      </c>
      <c r="T51" s="35">
        <f>IF('Employee Master'!$B49="","",$J51+$Q51+$R51+$S51)</f>
        <v/>
      </c>
    </row>
    <row r="52">
      <c r="A52" s="31">
        <f>IF('Employee Master'!$B50="","",'Employee Master'!$B50)</f>
        <v/>
      </c>
      <c r="B52" s="31">
        <f>IF('Employee Master'!$B50="","",'Employee Master'!$C50)</f>
        <v/>
      </c>
      <c r="C52" s="46">
        <f>IF('Employee Master'!$B50="","",$D$3)</f>
        <v/>
      </c>
      <c r="D52" s="46">
        <f>IF('Employee Master'!$B50="","",N(INDEX(Attendance!$C50:$N50,MATCH(Settings!$C$12,Attendance!$C$3:$N$3,0))))</f>
        <v/>
      </c>
      <c r="E52" s="46">
        <f>IF('Employee Master'!$B50="","",MAX(0,$C52-$D52))</f>
        <v/>
      </c>
      <c r="F52" s="32">
        <f>IF('Employee Master'!$B50="","",ROUND('Salary Structure'!$V50*$E52/$C52,0))</f>
        <v/>
      </c>
      <c r="G52" s="32">
        <f>IF('Employee Master'!$B50="","",ROUND('Salary Structure'!$W50*$E52/$C52,0))</f>
        <v/>
      </c>
      <c r="H52" s="32">
        <f>IF('Employee Master'!$B50="","",ROUND('Salary Structure'!$X50*$E52/$C52,0))</f>
        <v/>
      </c>
      <c r="I52" s="32">
        <f>IF('Employee Master'!$B50="","",ROUND(('Salary Structure'!$J50+'Salary Structure'!$K50+'Salary Structure'!$L50)/12*$E52/$C52,0))</f>
        <v/>
      </c>
      <c r="J52" s="38">
        <f>IF('Employee Master'!$B50="","",$F52+$G52+$H52+$I52)</f>
        <v/>
      </c>
      <c r="K52" s="32">
        <f>IF('Employee Master'!$B50="","",ROUND(MIN($F52,IF('Employee Master'!$O50="No",$F52,'Tax Rates'!$C$51))*'Tax Rates'!$C$50,0))</f>
        <v/>
      </c>
      <c r="L52" s="32">
        <f>IF('Employee Master'!$B50="","",IF('Salary Structure'!$Q50="Yes",ROUND($J52*'Tax Rates'!$C$55,0),0))</f>
        <v/>
      </c>
      <c r="M52" s="32">
        <f>IF('Employee Master'!$B50="","",IF('Salary Structure'!$T50=0,0,ROUND('Salary Structure'!$T50/12,0)))</f>
        <v/>
      </c>
      <c r="N52" s="32">
        <f>IF('Employee Master'!$B50="","",'Tax Computation'!$AX50)</f>
        <v/>
      </c>
      <c r="O52" s="32">
        <f>IF('Employee Master'!$B50="","",$K52+$L52+$M52+$N52)</f>
        <v/>
      </c>
      <c r="P52" s="38">
        <f>IF('Employee Master'!$B50="","",$J52-$O52)</f>
        <v/>
      </c>
      <c r="Q52" s="32">
        <f>IF('Employee Master'!$B50="","",ROUND('Salary Structure'!$G50/12,0))</f>
        <v/>
      </c>
      <c r="R52" s="32">
        <f>IF('Employee Master'!$B50="","",IF('Salary Structure'!$Q50="Yes",ROUND($J52*'Tax Rates'!$C$56,0),0))</f>
        <v/>
      </c>
      <c r="S52" s="32">
        <f>IF('Employee Master'!$B50="","",ROUND('Salary Structure'!$H50/12,0))</f>
        <v/>
      </c>
      <c r="T52" s="32">
        <f>IF('Employee Master'!$B50="","",$J52+$Q52+$R52+$S52)</f>
        <v/>
      </c>
    </row>
    <row r="53">
      <c r="A53" s="34">
        <f>IF('Employee Master'!$B51="","",'Employee Master'!$B51)</f>
        <v/>
      </c>
      <c r="B53" s="34">
        <f>IF('Employee Master'!$B51="","",'Employee Master'!$C51)</f>
        <v/>
      </c>
      <c r="C53" s="47">
        <f>IF('Employee Master'!$B51="","",$D$3)</f>
        <v/>
      </c>
      <c r="D53" s="47">
        <f>IF('Employee Master'!$B51="","",N(INDEX(Attendance!$C51:$N51,MATCH(Settings!$C$12,Attendance!$C$3:$N$3,0))))</f>
        <v/>
      </c>
      <c r="E53" s="47">
        <f>IF('Employee Master'!$B51="","",MAX(0,$C53-$D53))</f>
        <v/>
      </c>
      <c r="F53" s="35">
        <f>IF('Employee Master'!$B51="","",ROUND('Salary Structure'!$V51*$E53/$C53,0))</f>
        <v/>
      </c>
      <c r="G53" s="35">
        <f>IF('Employee Master'!$B51="","",ROUND('Salary Structure'!$W51*$E53/$C53,0))</f>
        <v/>
      </c>
      <c r="H53" s="35">
        <f>IF('Employee Master'!$B51="","",ROUND('Salary Structure'!$X51*$E53/$C53,0))</f>
        <v/>
      </c>
      <c r="I53" s="35">
        <f>IF('Employee Master'!$B51="","",ROUND(('Salary Structure'!$J51+'Salary Structure'!$K51+'Salary Structure'!$L51)/12*$E53/$C53,0))</f>
        <v/>
      </c>
      <c r="J53" s="38">
        <f>IF('Employee Master'!$B51="","",$F53+$G53+$H53+$I53)</f>
        <v/>
      </c>
      <c r="K53" s="35">
        <f>IF('Employee Master'!$B51="","",ROUND(MIN($F53,IF('Employee Master'!$O51="No",$F53,'Tax Rates'!$C$51))*'Tax Rates'!$C$50,0))</f>
        <v/>
      </c>
      <c r="L53" s="35">
        <f>IF('Employee Master'!$B51="","",IF('Salary Structure'!$Q51="Yes",ROUND($J53*'Tax Rates'!$C$55,0),0))</f>
        <v/>
      </c>
      <c r="M53" s="35">
        <f>IF('Employee Master'!$B51="","",IF('Salary Structure'!$T51=0,0,ROUND('Salary Structure'!$T51/12,0)))</f>
        <v/>
      </c>
      <c r="N53" s="35">
        <f>IF('Employee Master'!$B51="","",'Tax Computation'!$AX51)</f>
        <v/>
      </c>
      <c r="O53" s="35">
        <f>IF('Employee Master'!$B51="","",$K53+$L53+$M53+$N53)</f>
        <v/>
      </c>
      <c r="P53" s="38">
        <f>IF('Employee Master'!$B51="","",$J53-$O53)</f>
        <v/>
      </c>
      <c r="Q53" s="35">
        <f>IF('Employee Master'!$B51="","",ROUND('Salary Structure'!$G51/12,0))</f>
        <v/>
      </c>
      <c r="R53" s="35">
        <f>IF('Employee Master'!$B51="","",IF('Salary Structure'!$Q51="Yes",ROUND($J53*'Tax Rates'!$C$56,0),0))</f>
        <v/>
      </c>
      <c r="S53" s="35">
        <f>IF('Employee Master'!$B51="","",ROUND('Salary Structure'!$H51/12,0))</f>
        <v/>
      </c>
      <c r="T53" s="35">
        <f>IF('Employee Master'!$B51="","",$J53+$Q53+$R53+$S53)</f>
        <v/>
      </c>
    </row>
    <row r="54">
      <c r="A54" s="31">
        <f>IF('Employee Master'!$B52="","",'Employee Master'!$B52)</f>
        <v/>
      </c>
      <c r="B54" s="31">
        <f>IF('Employee Master'!$B52="","",'Employee Master'!$C52)</f>
        <v/>
      </c>
      <c r="C54" s="46">
        <f>IF('Employee Master'!$B52="","",$D$3)</f>
        <v/>
      </c>
      <c r="D54" s="46">
        <f>IF('Employee Master'!$B52="","",N(INDEX(Attendance!$C52:$N52,MATCH(Settings!$C$12,Attendance!$C$3:$N$3,0))))</f>
        <v/>
      </c>
      <c r="E54" s="46">
        <f>IF('Employee Master'!$B52="","",MAX(0,$C54-$D54))</f>
        <v/>
      </c>
      <c r="F54" s="32">
        <f>IF('Employee Master'!$B52="","",ROUND('Salary Structure'!$V52*$E54/$C54,0))</f>
        <v/>
      </c>
      <c r="G54" s="32">
        <f>IF('Employee Master'!$B52="","",ROUND('Salary Structure'!$W52*$E54/$C54,0))</f>
        <v/>
      </c>
      <c r="H54" s="32">
        <f>IF('Employee Master'!$B52="","",ROUND('Salary Structure'!$X52*$E54/$C54,0))</f>
        <v/>
      </c>
      <c r="I54" s="32">
        <f>IF('Employee Master'!$B52="","",ROUND(('Salary Structure'!$J52+'Salary Structure'!$K52+'Salary Structure'!$L52)/12*$E54/$C54,0))</f>
        <v/>
      </c>
      <c r="J54" s="38">
        <f>IF('Employee Master'!$B52="","",$F54+$G54+$H54+$I54)</f>
        <v/>
      </c>
      <c r="K54" s="32">
        <f>IF('Employee Master'!$B52="","",ROUND(MIN($F54,IF('Employee Master'!$O52="No",$F54,'Tax Rates'!$C$51))*'Tax Rates'!$C$50,0))</f>
        <v/>
      </c>
      <c r="L54" s="32">
        <f>IF('Employee Master'!$B52="","",IF('Salary Structure'!$Q52="Yes",ROUND($J54*'Tax Rates'!$C$55,0),0))</f>
        <v/>
      </c>
      <c r="M54" s="32">
        <f>IF('Employee Master'!$B52="","",IF('Salary Structure'!$T52=0,0,ROUND('Salary Structure'!$T52/12,0)))</f>
        <v/>
      </c>
      <c r="N54" s="32">
        <f>IF('Employee Master'!$B52="","",'Tax Computation'!$AX52)</f>
        <v/>
      </c>
      <c r="O54" s="32">
        <f>IF('Employee Master'!$B52="","",$K54+$L54+$M54+$N54)</f>
        <v/>
      </c>
      <c r="P54" s="38">
        <f>IF('Employee Master'!$B52="","",$J54-$O54)</f>
        <v/>
      </c>
      <c r="Q54" s="32">
        <f>IF('Employee Master'!$B52="","",ROUND('Salary Structure'!$G52/12,0))</f>
        <v/>
      </c>
      <c r="R54" s="32">
        <f>IF('Employee Master'!$B52="","",IF('Salary Structure'!$Q52="Yes",ROUND($J54*'Tax Rates'!$C$56,0),0))</f>
        <v/>
      </c>
      <c r="S54" s="32">
        <f>IF('Employee Master'!$B52="","",ROUND('Salary Structure'!$H52/12,0))</f>
        <v/>
      </c>
      <c r="T54" s="32">
        <f>IF('Employee Master'!$B52="","",$J54+$Q54+$R54+$S54)</f>
        <v/>
      </c>
    </row>
    <row r="55">
      <c r="A55" s="34">
        <f>IF('Employee Master'!$B53="","",'Employee Master'!$B53)</f>
        <v/>
      </c>
      <c r="B55" s="34">
        <f>IF('Employee Master'!$B53="","",'Employee Master'!$C53)</f>
        <v/>
      </c>
      <c r="C55" s="47">
        <f>IF('Employee Master'!$B53="","",$D$3)</f>
        <v/>
      </c>
      <c r="D55" s="47">
        <f>IF('Employee Master'!$B53="","",N(INDEX(Attendance!$C53:$N53,MATCH(Settings!$C$12,Attendance!$C$3:$N$3,0))))</f>
        <v/>
      </c>
      <c r="E55" s="47">
        <f>IF('Employee Master'!$B53="","",MAX(0,$C55-$D55))</f>
        <v/>
      </c>
      <c r="F55" s="35">
        <f>IF('Employee Master'!$B53="","",ROUND('Salary Structure'!$V53*$E55/$C55,0))</f>
        <v/>
      </c>
      <c r="G55" s="35">
        <f>IF('Employee Master'!$B53="","",ROUND('Salary Structure'!$W53*$E55/$C55,0))</f>
        <v/>
      </c>
      <c r="H55" s="35">
        <f>IF('Employee Master'!$B53="","",ROUND('Salary Structure'!$X53*$E55/$C55,0))</f>
        <v/>
      </c>
      <c r="I55" s="35">
        <f>IF('Employee Master'!$B53="","",ROUND(('Salary Structure'!$J53+'Salary Structure'!$K53+'Salary Structure'!$L53)/12*$E55/$C55,0))</f>
        <v/>
      </c>
      <c r="J55" s="38">
        <f>IF('Employee Master'!$B53="","",$F55+$G55+$H55+$I55)</f>
        <v/>
      </c>
      <c r="K55" s="35">
        <f>IF('Employee Master'!$B53="","",ROUND(MIN($F55,IF('Employee Master'!$O53="No",$F55,'Tax Rates'!$C$51))*'Tax Rates'!$C$50,0))</f>
        <v/>
      </c>
      <c r="L55" s="35">
        <f>IF('Employee Master'!$B53="","",IF('Salary Structure'!$Q53="Yes",ROUND($J55*'Tax Rates'!$C$55,0),0))</f>
        <v/>
      </c>
      <c r="M55" s="35">
        <f>IF('Employee Master'!$B53="","",IF('Salary Structure'!$T53=0,0,ROUND('Salary Structure'!$T53/12,0)))</f>
        <v/>
      </c>
      <c r="N55" s="35">
        <f>IF('Employee Master'!$B53="","",'Tax Computation'!$AX53)</f>
        <v/>
      </c>
      <c r="O55" s="35">
        <f>IF('Employee Master'!$B53="","",$K55+$L55+$M55+$N55)</f>
        <v/>
      </c>
      <c r="P55" s="38">
        <f>IF('Employee Master'!$B53="","",$J55-$O55)</f>
        <v/>
      </c>
      <c r="Q55" s="35">
        <f>IF('Employee Master'!$B53="","",ROUND('Salary Structure'!$G53/12,0))</f>
        <v/>
      </c>
      <c r="R55" s="35">
        <f>IF('Employee Master'!$B53="","",IF('Salary Structure'!$Q53="Yes",ROUND($J55*'Tax Rates'!$C$56,0),0))</f>
        <v/>
      </c>
      <c r="S55" s="35">
        <f>IF('Employee Master'!$B53="","",ROUND('Salary Structure'!$H53/12,0))</f>
        <v/>
      </c>
      <c r="T55" s="35">
        <f>IF('Employee Master'!$B53="","",$J55+$Q55+$R55+$S55)</f>
        <v/>
      </c>
    </row>
    <row r="56">
      <c r="A56" s="31">
        <f>IF('Employee Master'!$B54="","",'Employee Master'!$B54)</f>
        <v/>
      </c>
      <c r="B56" s="31">
        <f>IF('Employee Master'!$B54="","",'Employee Master'!$C54)</f>
        <v/>
      </c>
      <c r="C56" s="46">
        <f>IF('Employee Master'!$B54="","",$D$3)</f>
        <v/>
      </c>
      <c r="D56" s="46">
        <f>IF('Employee Master'!$B54="","",N(INDEX(Attendance!$C54:$N54,MATCH(Settings!$C$12,Attendance!$C$3:$N$3,0))))</f>
        <v/>
      </c>
      <c r="E56" s="46">
        <f>IF('Employee Master'!$B54="","",MAX(0,$C56-$D56))</f>
        <v/>
      </c>
      <c r="F56" s="32">
        <f>IF('Employee Master'!$B54="","",ROUND('Salary Structure'!$V54*$E56/$C56,0))</f>
        <v/>
      </c>
      <c r="G56" s="32">
        <f>IF('Employee Master'!$B54="","",ROUND('Salary Structure'!$W54*$E56/$C56,0))</f>
        <v/>
      </c>
      <c r="H56" s="32">
        <f>IF('Employee Master'!$B54="","",ROUND('Salary Structure'!$X54*$E56/$C56,0))</f>
        <v/>
      </c>
      <c r="I56" s="32">
        <f>IF('Employee Master'!$B54="","",ROUND(('Salary Structure'!$J54+'Salary Structure'!$K54+'Salary Structure'!$L54)/12*$E56/$C56,0))</f>
        <v/>
      </c>
      <c r="J56" s="38">
        <f>IF('Employee Master'!$B54="","",$F56+$G56+$H56+$I56)</f>
        <v/>
      </c>
      <c r="K56" s="32">
        <f>IF('Employee Master'!$B54="","",ROUND(MIN($F56,IF('Employee Master'!$O54="No",$F56,'Tax Rates'!$C$51))*'Tax Rates'!$C$50,0))</f>
        <v/>
      </c>
      <c r="L56" s="32">
        <f>IF('Employee Master'!$B54="","",IF('Salary Structure'!$Q54="Yes",ROUND($J56*'Tax Rates'!$C$55,0),0))</f>
        <v/>
      </c>
      <c r="M56" s="32">
        <f>IF('Employee Master'!$B54="","",IF('Salary Structure'!$T54=0,0,ROUND('Salary Structure'!$T54/12,0)))</f>
        <v/>
      </c>
      <c r="N56" s="32">
        <f>IF('Employee Master'!$B54="","",'Tax Computation'!$AX54)</f>
        <v/>
      </c>
      <c r="O56" s="32">
        <f>IF('Employee Master'!$B54="","",$K56+$L56+$M56+$N56)</f>
        <v/>
      </c>
      <c r="P56" s="38">
        <f>IF('Employee Master'!$B54="","",$J56-$O56)</f>
        <v/>
      </c>
      <c r="Q56" s="32">
        <f>IF('Employee Master'!$B54="","",ROUND('Salary Structure'!$G54/12,0))</f>
        <v/>
      </c>
      <c r="R56" s="32">
        <f>IF('Employee Master'!$B54="","",IF('Salary Structure'!$Q54="Yes",ROUND($J56*'Tax Rates'!$C$56,0),0))</f>
        <v/>
      </c>
      <c r="S56" s="32">
        <f>IF('Employee Master'!$B54="","",ROUND('Salary Structure'!$H54/12,0))</f>
        <v/>
      </c>
      <c r="T56" s="32">
        <f>IF('Employee Master'!$B54="","",$J56+$Q56+$R56+$S56)</f>
        <v/>
      </c>
    </row>
    <row r="57">
      <c r="A57" s="34">
        <f>IF('Employee Master'!$B55="","",'Employee Master'!$B55)</f>
        <v/>
      </c>
      <c r="B57" s="34">
        <f>IF('Employee Master'!$B55="","",'Employee Master'!$C55)</f>
        <v/>
      </c>
      <c r="C57" s="47">
        <f>IF('Employee Master'!$B55="","",$D$3)</f>
        <v/>
      </c>
      <c r="D57" s="47">
        <f>IF('Employee Master'!$B55="","",N(INDEX(Attendance!$C55:$N55,MATCH(Settings!$C$12,Attendance!$C$3:$N$3,0))))</f>
        <v/>
      </c>
      <c r="E57" s="47">
        <f>IF('Employee Master'!$B55="","",MAX(0,$C57-$D57))</f>
        <v/>
      </c>
      <c r="F57" s="35">
        <f>IF('Employee Master'!$B55="","",ROUND('Salary Structure'!$V55*$E57/$C57,0))</f>
        <v/>
      </c>
      <c r="G57" s="35">
        <f>IF('Employee Master'!$B55="","",ROUND('Salary Structure'!$W55*$E57/$C57,0))</f>
        <v/>
      </c>
      <c r="H57" s="35">
        <f>IF('Employee Master'!$B55="","",ROUND('Salary Structure'!$X55*$E57/$C57,0))</f>
        <v/>
      </c>
      <c r="I57" s="35">
        <f>IF('Employee Master'!$B55="","",ROUND(('Salary Structure'!$J55+'Salary Structure'!$K55+'Salary Structure'!$L55)/12*$E57/$C57,0))</f>
        <v/>
      </c>
      <c r="J57" s="38">
        <f>IF('Employee Master'!$B55="","",$F57+$G57+$H57+$I57)</f>
        <v/>
      </c>
      <c r="K57" s="35">
        <f>IF('Employee Master'!$B55="","",ROUND(MIN($F57,IF('Employee Master'!$O55="No",$F57,'Tax Rates'!$C$51))*'Tax Rates'!$C$50,0))</f>
        <v/>
      </c>
      <c r="L57" s="35">
        <f>IF('Employee Master'!$B55="","",IF('Salary Structure'!$Q55="Yes",ROUND($J57*'Tax Rates'!$C$55,0),0))</f>
        <v/>
      </c>
      <c r="M57" s="35">
        <f>IF('Employee Master'!$B55="","",IF('Salary Structure'!$T55=0,0,ROUND('Salary Structure'!$T55/12,0)))</f>
        <v/>
      </c>
      <c r="N57" s="35">
        <f>IF('Employee Master'!$B55="","",'Tax Computation'!$AX55)</f>
        <v/>
      </c>
      <c r="O57" s="35">
        <f>IF('Employee Master'!$B55="","",$K57+$L57+$M57+$N57)</f>
        <v/>
      </c>
      <c r="P57" s="38">
        <f>IF('Employee Master'!$B55="","",$J57-$O57)</f>
        <v/>
      </c>
      <c r="Q57" s="35">
        <f>IF('Employee Master'!$B55="","",ROUND('Salary Structure'!$G55/12,0))</f>
        <v/>
      </c>
      <c r="R57" s="35">
        <f>IF('Employee Master'!$B55="","",IF('Salary Structure'!$Q55="Yes",ROUND($J57*'Tax Rates'!$C$56,0),0))</f>
        <v/>
      </c>
      <c r="S57" s="35">
        <f>IF('Employee Master'!$B55="","",ROUND('Salary Structure'!$H55/12,0))</f>
        <v/>
      </c>
      <c r="T57" s="35">
        <f>IF('Employee Master'!$B55="","",$J57+$Q57+$R57+$S57)</f>
        <v/>
      </c>
    </row>
    <row r="58">
      <c r="A58" s="31">
        <f>IF('Employee Master'!$B56="","",'Employee Master'!$B56)</f>
        <v/>
      </c>
      <c r="B58" s="31">
        <f>IF('Employee Master'!$B56="","",'Employee Master'!$C56)</f>
        <v/>
      </c>
      <c r="C58" s="46">
        <f>IF('Employee Master'!$B56="","",$D$3)</f>
        <v/>
      </c>
      <c r="D58" s="46">
        <f>IF('Employee Master'!$B56="","",N(INDEX(Attendance!$C56:$N56,MATCH(Settings!$C$12,Attendance!$C$3:$N$3,0))))</f>
        <v/>
      </c>
      <c r="E58" s="46">
        <f>IF('Employee Master'!$B56="","",MAX(0,$C58-$D58))</f>
        <v/>
      </c>
      <c r="F58" s="32">
        <f>IF('Employee Master'!$B56="","",ROUND('Salary Structure'!$V56*$E58/$C58,0))</f>
        <v/>
      </c>
      <c r="G58" s="32">
        <f>IF('Employee Master'!$B56="","",ROUND('Salary Structure'!$W56*$E58/$C58,0))</f>
        <v/>
      </c>
      <c r="H58" s="32">
        <f>IF('Employee Master'!$B56="","",ROUND('Salary Structure'!$X56*$E58/$C58,0))</f>
        <v/>
      </c>
      <c r="I58" s="32">
        <f>IF('Employee Master'!$B56="","",ROUND(('Salary Structure'!$J56+'Salary Structure'!$K56+'Salary Structure'!$L56)/12*$E58/$C58,0))</f>
        <v/>
      </c>
      <c r="J58" s="38">
        <f>IF('Employee Master'!$B56="","",$F58+$G58+$H58+$I58)</f>
        <v/>
      </c>
      <c r="K58" s="32">
        <f>IF('Employee Master'!$B56="","",ROUND(MIN($F58,IF('Employee Master'!$O56="No",$F58,'Tax Rates'!$C$51))*'Tax Rates'!$C$50,0))</f>
        <v/>
      </c>
      <c r="L58" s="32">
        <f>IF('Employee Master'!$B56="","",IF('Salary Structure'!$Q56="Yes",ROUND($J58*'Tax Rates'!$C$55,0),0))</f>
        <v/>
      </c>
      <c r="M58" s="32">
        <f>IF('Employee Master'!$B56="","",IF('Salary Structure'!$T56=0,0,ROUND('Salary Structure'!$T56/12,0)))</f>
        <v/>
      </c>
      <c r="N58" s="32">
        <f>IF('Employee Master'!$B56="","",'Tax Computation'!$AX56)</f>
        <v/>
      </c>
      <c r="O58" s="32">
        <f>IF('Employee Master'!$B56="","",$K58+$L58+$M58+$N58)</f>
        <v/>
      </c>
      <c r="P58" s="38">
        <f>IF('Employee Master'!$B56="","",$J58-$O58)</f>
        <v/>
      </c>
      <c r="Q58" s="32">
        <f>IF('Employee Master'!$B56="","",ROUND('Salary Structure'!$G56/12,0))</f>
        <v/>
      </c>
      <c r="R58" s="32">
        <f>IF('Employee Master'!$B56="","",IF('Salary Structure'!$Q56="Yes",ROUND($J58*'Tax Rates'!$C$56,0),0))</f>
        <v/>
      </c>
      <c r="S58" s="32">
        <f>IF('Employee Master'!$B56="","",ROUND('Salary Structure'!$H56/12,0))</f>
        <v/>
      </c>
      <c r="T58" s="32">
        <f>IF('Employee Master'!$B56="","",$J58+$Q58+$R58+$S58)</f>
        <v/>
      </c>
    </row>
    <row r="59">
      <c r="A59" s="34">
        <f>IF('Employee Master'!$B57="","",'Employee Master'!$B57)</f>
        <v/>
      </c>
      <c r="B59" s="34">
        <f>IF('Employee Master'!$B57="","",'Employee Master'!$C57)</f>
        <v/>
      </c>
      <c r="C59" s="47">
        <f>IF('Employee Master'!$B57="","",$D$3)</f>
        <v/>
      </c>
      <c r="D59" s="47">
        <f>IF('Employee Master'!$B57="","",N(INDEX(Attendance!$C57:$N57,MATCH(Settings!$C$12,Attendance!$C$3:$N$3,0))))</f>
        <v/>
      </c>
      <c r="E59" s="47">
        <f>IF('Employee Master'!$B57="","",MAX(0,$C59-$D59))</f>
        <v/>
      </c>
      <c r="F59" s="35">
        <f>IF('Employee Master'!$B57="","",ROUND('Salary Structure'!$V57*$E59/$C59,0))</f>
        <v/>
      </c>
      <c r="G59" s="35">
        <f>IF('Employee Master'!$B57="","",ROUND('Salary Structure'!$W57*$E59/$C59,0))</f>
        <v/>
      </c>
      <c r="H59" s="35">
        <f>IF('Employee Master'!$B57="","",ROUND('Salary Structure'!$X57*$E59/$C59,0))</f>
        <v/>
      </c>
      <c r="I59" s="35">
        <f>IF('Employee Master'!$B57="","",ROUND(('Salary Structure'!$J57+'Salary Structure'!$K57+'Salary Structure'!$L57)/12*$E59/$C59,0))</f>
        <v/>
      </c>
      <c r="J59" s="38">
        <f>IF('Employee Master'!$B57="","",$F59+$G59+$H59+$I59)</f>
        <v/>
      </c>
      <c r="K59" s="35">
        <f>IF('Employee Master'!$B57="","",ROUND(MIN($F59,IF('Employee Master'!$O57="No",$F59,'Tax Rates'!$C$51))*'Tax Rates'!$C$50,0))</f>
        <v/>
      </c>
      <c r="L59" s="35">
        <f>IF('Employee Master'!$B57="","",IF('Salary Structure'!$Q57="Yes",ROUND($J59*'Tax Rates'!$C$55,0),0))</f>
        <v/>
      </c>
      <c r="M59" s="35">
        <f>IF('Employee Master'!$B57="","",IF('Salary Structure'!$T57=0,0,ROUND('Salary Structure'!$T57/12,0)))</f>
        <v/>
      </c>
      <c r="N59" s="35">
        <f>IF('Employee Master'!$B57="","",'Tax Computation'!$AX57)</f>
        <v/>
      </c>
      <c r="O59" s="35">
        <f>IF('Employee Master'!$B57="","",$K59+$L59+$M59+$N59)</f>
        <v/>
      </c>
      <c r="P59" s="38">
        <f>IF('Employee Master'!$B57="","",$J59-$O59)</f>
        <v/>
      </c>
      <c r="Q59" s="35">
        <f>IF('Employee Master'!$B57="","",ROUND('Salary Structure'!$G57/12,0))</f>
        <v/>
      </c>
      <c r="R59" s="35">
        <f>IF('Employee Master'!$B57="","",IF('Salary Structure'!$Q57="Yes",ROUND($J59*'Tax Rates'!$C$56,0),0))</f>
        <v/>
      </c>
      <c r="S59" s="35">
        <f>IF('Employee Master'!$B57="","",ROUND('Salary Structure'!$H57/12,0))</f>
        <v/>
      </c>
      <c r="T59" s="35">
        <f>IF('Employee Master'!$B57="","",$J59+$Q59+$R59+$S59)</f>
        <v/>
      </c>
    </row>
    <row r="60">
      <c r="A60" s="31">
        <f>IF('Employee Master'!$B58="","",'Employee Master'!$B58)</f>
        <v/>
      </c>
      <c r="B60" s="31">
        <f>IF('Employee Master'!$B58="","",'Employee Master'!$C58)</f>
        <v/>
      </c>
      <c r="C60" s="46">
        <f>IF('Employee Master'!$B58="","",$D$3)</f>
        <v/>
      </c>
      <c r="D60" s="46">
        <f>IF('Employee Master'!$B58="","",N(INDEX(Attendance!$C58:$N58,MATCH(Settings!$C$12,Attendance!$C$3:$N$3,0))))</f>
        <v/>
      </c>
      <c r="E60" s="46">
        <f>IF('Employee Master'!$B58="","",MAX(0,$C60-$D60))</f>
        <v/>
      </c>
      <c r="F60" s="32">
        <f>IF('Employee Master'!$B58="","",ROUND('Salary Structure'!$V58*$E60/$C60,0))</f>
        <v/>
      </c>
      <c r="G60" s="32">
        <f>IF('Employee Master'!$B58="","",ROUND('Salary Structure'!$W58*$E60/$C60,0))</f>
        <v/>
      </c>
      <c r="H60" s="32">
        <f>IF('Employee Master'!$B58="","",ROUND('Salary Structure'!$X58*$E60/$C60,0))</f>
        <v/>
      </c>
      <c r="I60" s="32">
        <f>IF('Employee Master'!$B58="","",ROUND(('Salary Structure'!$J58+'Salary Structure'!$K58+'Salary Structure'!$L58)/12*$E60/$C60,0))</f>
        <v/>
      </c>
      <c r="J60" s="38">
        <f>IF('Employee Master'!$B58="","",$F60+$G60+$H60+$I60)</f>
        <v/>
      </c>
      <c r="K60" s="32">
        <f>IF('Employee Master'!$B58="","",ROUND(MIN($F60,IF('Employee Master'!$O58="No",$F60,'Tax Rates'!$C$51))*'Tax Rates'!$C$50,0))</f>
        <v/>
      </c>
      <c r="L60" s="32">
        <f>IF('Employee Master'!$B58="","",IF('Salary Structure'!$Q58="Yes",ROUND($J60*'Tax Rates'!$C$55,0),0))</f>
        <v/>
      </c>
      <c r="M60" s="32">
        <f>IF('Employee Master'!$B58="","",IF('Salary Structure'!$T58=0,0,ROUND('Salary Structure'!$T58/12,0)))</f>
        <v/>
      </c>
      <c r="N60" s="32">
        <f>IF('Employee Master'!$B58="","",'Tax Computation'!$AX58)</f>
        <v/>
      </c>
      <c r="O60" s="32">
        <f>IF('Employee Master'!$B58="","",$K60+$L60+$M60+$N60)</f>
        <v/>
      </c>
      <c r="P60" s="38">
        <f>IF('Employee Master'!$B58="","",$J60-$O60)</f>
        <v/>
      </c>
      <c r="Q60" s="32">
        <f>IF('Employee Master'!$B58="","",ROUND('Salary Structure'!$G58/12,0))</f>
        <v/>
      </c>
      <c r="R60" s="32">
        <f>IF('Employee Master'!$B58="","",IF('Salary Structure'!$Q58="Yes",ROUND($J60*'Tax Rates'!$C$56,0),0))</f>
        <v/>
      </c>
      <c r="S60" s="32">
        <f>IF('Employee Master'!$B58="","",ROUND('Salary Structure'!$H58/12,0))</f>
        <v/>
      </c>
      <c r="T60" s="32">
        <f>IF('Employee Master'!$B58="","",$J60+$Q60+$R60+$S60)</f>
        <v/>
      </c>
    </row>
    <row r="61">
      <c r="A61" s="34">
        <f>IF('Employee Master'!$B59="","",'Employee Master'!$B59)</f>
        <v/>
      </c>
      <c r="B61" s="34">
        <f>IF('Employee Master'!$B59="","",'Employee Master'!$C59)</f>
        <v/>
      </c>
      <c r="C61" s="47">
        <f>IF('Employee Master'!$B59="","",$D$3)</f>
        <v/>
      </c>
      <c r="D61" s="47">
        <f>IF('Employee Master'!$B59="","",N(INDEX(Attendance!$C59:$N59,MATCH(Settings!$C$12,Attendance!$C$3:$N$3,0))))</f>
        <v/>
      </c>
      <c r="E61" s="47">
        <f>IF('Employee Master'!$B59="","",MAX(0,$C61-$D61))</f>
        <v/>
      </c>
      <c r="F61" s="35">
        <f>IF('Employee Master'!$B59="","",ROUND('Salary Structure'!$V59*$E61/$C61,0))</f>
        <v/>
      </c>
      <c r="G61" s="35">
        <f>IF('Employee Master'!$B59="","",ROUND('Salary Structure'!$W59*$E61/$C61,0))</f>
        <v/>
      </c>
      <c r="H61" s="35">
        <f>IF('Employee Master'!$B59="","",ROUND('Salary Structure'!$X59*$E61/$C61,0))</f>
        <v/>
      </c>
      <c r="I61" s="35">
        <f>IF('Employee Master'!$B59="","",ROUND(('Salary Structure'!$J59+'Salary Structure'!$K59+'Salary Structure'!$L59)/12*$E61/$C61,0))</f>
        <v/>
      </c>
      <c r="J61" s="38">
        <f>IF('Employee Master'!$B59="","",$F61+$G61+$H61+$I61)</f>
        <v/>
      </c>
      <c r="K61" s="35">
        <f>IF('Employee Master'!$B59="","",ROUND(MIN($F61,IF('Employee Master'!$O59="No",$F61,'Tax Rates'!$C$51))*'Tax Rates'!$C$50,0))</f>
        <v/>
      </c>
      <c r="L61" s="35">
        <f>IF('Employee Master'!$B59="","",IF('Salary Structure'!$Q59="Yes",ROUND($J61*'Tax Rates'!$C$55,0),0))</f>
        <v/>
      </c>
      <c r="M61" s="35">
        <f>IF('Employee Master'!$B59="","",IF('Salary Structure'!$T59=0,0,ROUND('Salary Structure'!$T59/12,0)))</f>
        <v/>
      </c>
      <c r="N61" s="35">
        <f>IF('Employee Master'!$B59="","",'Tax Computation'!$AX59)</f>
        <v/>
      </c>
      <c r="O61" s="35">
        <f>IF('Employee Master'!$B59="","",$K61+$L61+$M61+$N61)</f>
        <v/>
      </c>
      <c r="P61" s="38">
        <f>IF('Employee Master'!$B59="","",$J61-$O61)</f>
        <v/>
      </c>
      <c r="Q61" s="35">
        <f>IF('Employee Master'!$B59="","",ROUND('Salary Structure'!$G59/12,0))</f>
        <v/>
      </c>
      <c r="R61" s="35">
        <f>IF('Employee Master'!$B59="","",IF('Salary Structure'!$Q59="Yes",ROUND($J61*'Tax Rates'!$C$56,0),0))</f>
        <v/>
      </c>
      <c r="S61" s="35">
        <f>IF('Employee Master'!$B59="","",ROUND('Salary Structure'!$H59/12,0))</f>
        <v/>
      </c>
      <c r="T61" s="35">
        <f>IF('Employee Master'!$B59="","",$J61+$Q61+$R61+$S61)</f>
        <v/>
      </c>
    </row>
    <row r="62">
      <c r="A62" s="31">
        <f>IF('Employee Master'!$B60="","",'Employee Master'!$B60)</f>
        <v/>
      </c>
      <c r="B62" s="31">
        <f>IF('Employee Master'!$B60="","",'Employee Master'!$C60)</f>
        <v/>
      </c>
      <c r="C62" s="46">
        <f>IF('Employee Master'!$B60="","",$D$3)</f>
        <v/>
      </c>
      <c r="D62" s="46">
        <f>IF('Employee Master'!$B60="","",N(INDEX(Attendance!$C60:$N60,MATCH(Settings!$C$12,Attendance!$C$3:$N$3,0))))</f>
        <v/>
      </c>
      <c r="E62" s="46">
        <f>IF('Employee Master'!$B60="","",MAX(0,$C62-$D62))</f>
        <v/>
      </c>
      <c r="F62" s="32">
        <f>IF('Employee Master'!$B60="","",ROUND('Salary Structure'!$V60*$E62/$C62,0))</f>
        <v/>
      </c>
      <c r="G62" s="32">
        <f>IF('Employee Master'!$B60="","",ROUND('Salary Structure'!$W60*$E62/$C62,0))</f>
        <v/>
      </c>
      <c r="H62" s="32">
        <f>IF('Employee Master'!$B60="","",ROUND('Salary Structure'!$X60*$E62/$C62,0))</f>
        <v/>
      </c>
      <c r="I62" s="32">
        <f>IF('Employee Master'!$B60="","",ROUND(('Salary Structure'!$J60+'Salary Structure'!$K60+'Salary Structure'!$L60)/12*$E62/$C62,0))</f>
        <v/>
      </c>
      <c r="J62" s="38">
        <f>IF('Employee Master'!$B60="","",$F62+$G62+$H62+$I62)</f>
        <v/>
      </c>
      <c r="K62" s="32">
        <f>IF('Employee Master'!$B60="","",ROUND(MIN($F62,IF('Employee Master'!$O60="No",$F62,'Tax Rates'!$C$51))*'Tax Rates'!$C$50,0))</f>
        <v/>
      </c>
      <c r="L62" s="32">
        <f>IF('Employee Master'!$B60="","",IF('Salary Structure'!$Q60="Yes",ROUND($J62*'Tax Rates'!$C$55,0),0))</f>
        <v/>
      </c>
      <c r="M62" s="32">
        <f>IF('Employee Master'!$B60="","",IF('Salary Structure'!$T60=0,0,ROUND('Salary Structure'!$T60/12,0)))</f>
        <v/>
      </c>
      <c r="N62" s="32">
        <f>IF('Employee Master'!$B60="","",'Tax Computation'!$AX60)</f>
        <v/>
      </c>
      <c r="O62" s="32">
        <f>IF('Employee Master'!$B60="","",$K62+$L62+$M62+$N62)</f>
        <v/>
      </c>
      <c r="P62" s="38">
        <f>IF('Employee Master'!$B60="","",$J62-$O62)</f>
        <v/>
      </c>
      <c r="Q62" s="32">
        <f>IF('Employee Master'!$B60="","",ROUND('Salary Structure'!$G60/12,0))</f>
        <v/>
      </c>
      <c r="R62" s="32">
        <f>IF('Employee Master'!$B60="","",IF('Salary Structure'!$Q60="Yes",ROUND($J62*'Tax Rates'!$C$56,0),0))</f>
        <v/>
      </c>
      <c r="S62" s="32">
        <f>IF('Employee Master'!$B60="","",ROUND('Salary Structure'!$H60/12,0))</f>
        <v/>
      </c>
      <c r="T62" s="32">
        <f>IF('Employee Master'!$B60="","",$J62+$Q62+$R62+$S62)</f>
        <v/>
      </c>
    </row>
    <row r="63">
      <c r="A63" s="34">
        <f>IF('Employee Master'!$B61="","",'Employee Master'!$B61)</f>
        <v/>
      </c>
      <c r="B63" s="34">
        <f>IF('Employee Master'!$B61="","",'Employee Master'!$C61)</f>
        <v/>
      </c>
      <c r="C63" s="47">
        <f>IF('Employee Master'!$B61="","",$D$3)</f>
        <v/>
      </c>
      <c r="D63" s="47">
        <f>IF('Employee Master'!$B61="","",N(INDEX(Attendance!$C61:$N61,MATCH(Settings!$C$12,Attendance!$C$3:$N$3,0))))</f>
        <v/>
      </c>
      <c r="E63" s="47">
        <f>IF('Employee Master'!$B61="","",MAX(0,$C63-$D63))</f>
        <v/>
      </c>
      <c r="F63" s="35">
        <f>IF('Employee Master'!$B61="","",ROUND('Salary Structure'!$V61*$E63/$C63,0))</f>
        <v/>
      </c>
      <c r="G63" s="35">
        <f>IF('Employee Master'!$B61="","",ROUND('Salary Structure'!$W61*$E63/$C63,0))</f>
        <v/>
      </c>
      <c r="H63" s="35">
        <f>IF('Employee Master'!$B61="","",ROUND('Salary Structure'!$X61*$E63/$C63,0))</f>
        <v/>
      </c>
      <c r="I63" s="35">
        <f>IF('Employee Master'!$B61="","",ROUND(('Salary Structure'!$J61+'Salary Structure'!$K61+'Salary Structure'!$L61)/12*$E63/$C63,0))</f>
        <v/>
      </c>
      <c r="J63" s="38">
        <f>IF('Employee Master'!$B61="","",$F63+$G63+$H63+$I63)</f>
        <v/>
      </c>
      <c r="K63" s="35">
        <f>IF('Employee Master'!$B61="","",ROUND(MIN($F63,IF('Employee Master'!$O61="No",$F63,'Tax Rates'!$C$51))*'Tax Rates'!$C$50,0))</f>
        <v/>
      </c>
      <c r="L63" s="35">
        <f>IF('Employee Master'!$B61="","",IF('Salary Structure'!$Q61="Yes",ROUND($J63*'Tax Rates'!$C$55,0),0))</f>
        <v/>
      </c>
      <c r="M63" s="35">
        <f>IF('Employee Master'!$B61="","",IF('Salary Structure'!$T61=0,0,ROUND('Salary Structure'!$T61/12,0)))</f>
        <v/>
      </c>
      <c r="N63" s="35">
        <f>IF('Employee Master'!$B61="","",'Tax Computation'!$AX61)</f>
        <v/>
      </c>
      <c r="O63" s="35">
        <f>IF('Employee Master'!$B61="","",$K63+$L63+$M63+$N63)</f>
        <v/>
      </c>
      <c r="P63" s="38">
        <f>IF('Employee Master'!$B61="","",$J63-$O63)</f>
        <v/>
      </c>
      <c r="Q63" s="35">
        <f>IF('Employee Master'!$B61="","",ROUND('Salary Structure'!$G61/12,0))</f>
        <v/>
      </c>
      <c r="R63" s="35">
        <f>IF('Employee Master'!$B61="","",IF('Salary Structure'!$Q61="Yes",ROUND($J63*'Tax Rates'!$C$56,0),0))</f>
        <v/>
      </c>
      <c r="S63" s="35">
        <f>IF('Employee Master'!$B61="","",ROUND('Salary Structure'!$H61/12,0))</f>
        <v/>
      </c>
      <c r="T63" s="35">
        <f>IF('Employee Master'!$B61="","",$J63+$Q63+$R63+$S63)</f>
        <v/>
      </c>
    </row>
    <row r="64">
      <c r="A64" s="31">
        <f>IF('Employee Master'!$B62="","",'Employee Master'!$B62)</f>
        <v/>
      </c>
      <c r="B64" s="31">
        <f>IF('Employee Master'!$B62="","",'Employee Master'!$C62)</f>
        <v/>
      </c>
      <c r="C64" s="46">
        <f>IF('Employee Master'!$B62="","",$D$3)</f>
        <v/>
      </c>
      <c r="D64" s="46">
        <f>IF('Employee Master'!$B62="","",N(INDEX(Attendance!$C62:$N62,MATCH(Settings!$C$12,Attendance!$C$3:$N$3,0))))</f>
        <v/>
      </c>
      <c r="E64" s="46">
        <f>IF('Employee Master'!$B62="","",MAX(0,$C64-$D64))</f>
        <v/>
      </c>
      <c r="F64" s="32">
        <f>IF('Employee Master'!$B62="","",ROUND('Salary Structure'!$V62*$E64/$C64,0))</f>
        <v/>
      </c>
      <c r="G64" s="32">
        <f>IF('Employee Master'!$B62="","",ROUND('Salary Structure'!$W62*$E64/$C64,0))</f>
        <v/>
      </c>
      <c r="H64" s="32">
        <f>IF('Employee Master'!$B62="","",ROUND('Salary Structure'!$X62*$E64/$C64,0))</f>
        <v/>
      </c>
      <c r="I64" s="32">
        <f>IF('Employee Master'!$B62="","",ROUND(('Salary Structure'!$J62+'Salary Structure'!$K62+'Salary Structure'!$L62)/12*$E64/$C64,0))</f>
        <v/>
      </c>
      <c r="J64" s="38">
        <f>IF('Employee Master'!$B62="","",$F64+$G64+$H64+$I64)</f>
        <v/>
      </c>
      <c r="K64" s="32">
        <f>IF('Employee Master'!$B62="","",ROUND(MIN($F64,IF('Employee Master'!$O62="No",$F64,'Tax Rates'!$C$51))*'Tax Rates'!$C$50,0))</f>
        <v/>
      </c>
      <c r="L64" s="32">
        <f>IF('Employee Master'!$B62="","",IF('Salary Structure'!$Q62="Yes",ROUND($J64*'Tax Rates'!$C$55,0),0))</f>
        <v/>
      </c>
      <c r="M64" s="32">
        <f>IF('Employee Master'!$B62="","",IF('Salary Structure'!$T62=0,0,ROUND('Salary Structure'!$T62/12,0)))</f>
        <v/>
      </c>
      <c r="N64" s="32">
        <f>IF('Employee Master'!$B62="","",'Tax Computation'!$AX62)</f>
        <v/>
      </c>
      <c r="O64" s="32">
        <f>IF('Employee Master'!$B62="","",$K64+$L64+$M64+$N64)</f>
        <v/>
      </c>
      <c r="P64" s="38">
        <f>IF('Employee Master'!$B62="","",$J64-$O64)</f>
        <v/>
      </c>
      <c r="Q64" s="32">
        <f>IF('Employee Master'!$B62="","",ROUND('Salary Structure'!$G62/12,0))</f>
        <v/>
      </c>
      <c r="R64" s="32">
        <f>IF('Employee Master'!$B62="","",IF('Salary Structure'!$Q62="Yes",ROUND($J64*'Tax Rates'!$C$56,0),0))</f>
        <v/>
      </c>
      <c r="S64" s="32">
        <f>IF('Employee Master'!$B62="","",ROUND('Salary Structure'!$H62/12,0))</f>
        <v/>
      </c>
      <c r="T64" s="32">
        <f>IF('Employee Master'!$B62="","",$J64+$Q64+$R64+$S64)</f>
        <v/>
      </c>
    </row>
    <row r="65">
      <c r="A65" s="34">
        <f>IF('Employee Master'!$B63="","",'Employee Master'!$B63)</f>
        <v/>
      </c>
      <c r="B65" s="34">
        <f>IF('Employee Master'!$B63="","",'Employee Master'!$C63)</f>
        <v/>
      </c>
      <c r="C65" s="47">
        <f>IF('Employee Master'!$B63="","",$D$3)</f>
        <v/>
      </c>
      <c r="D65" s="47">
        <f>IF('Employee Master'!$B63="","",N(INDEX(Attendance!$C63:$N63,MATCH(Settings!$C$12,Attendance!$C$3:$N$3,0))))</f>
        <v/>
      </c>
      <c r="E65" s="47">
        <f>IF('Employee Master'!$B63="","",MAX(0,$C65-$D65))</f>
        <v/>
      </c>
      <c r="F65" s="35">
        <f>IF('Employee Master'!$B63="","",ROUND('Salary Structure'!$V63*$E65/$C65,0))</f>
        <v/>
      </c>
      <c r="G65" s="35">
        <f>IF('Employee Master'!$B63="","",ROUND('Salary Structure'!$W63*$E65/$C65,0))</f>
        <v/>
      </c>
      <c r="H65" s="35">
        <f>IF('Employee Master'!$B63="","",ROUND('Salary Structure'!$X63*$E65/$C65,0))</f>
        <v/>
      </c>
      <c r="I65" s="35">
        <f>IF('Employee Master'!$B63="","",ROUND(('Salary Structure'!$J63+'Salary Structure'!$K63+'Salary Structure'!$L63)/12*$E65/$C65,0))</f>
        <v/>
      </c>
      <c r="J65" s="38">
        <f>IF('Employee Master'!$B63="","",$F65+$G65+$H65+$I65)</f>
        <v/>
      </c>
      <c r="K65" s="35">
        <f>IF('Employee Master'!$B63="","",ROUND(MIN($F65,IF('Employee Master'!$O63="No",$F65,'Tax Rates'!$C$51))*'Tax Rates'!$C$50,0))</f>
        <v/>
      </c>
      <c r="L65" s="35">
        <f>IF('Employee Master'!$B63="","",IF('Salary Structure'!$Q63="Yes",ROUND($J65*'Tax Rates'!$C$55,0),0))</f>
        <v/>
      </c>
      <c r="M65" s="35">
        <f>IF('Employee Master'!$B63="","",IF('Salary Structure'!$T63=0,0,ROUND('Salary Structure'!$T63/12,0)))</f>
        <v/>
      </c>
      <c r="N65" s="35">
        <f>IF('Employee Master'!$B63="","",'Tax Computation'!$AX63)</f>
        <v/>
      </c>
      <c r="O65" s="35">
        <f>IF('Employee Master'!$B63="","",$K65+$L65+$M65+$N65)</f>
        <v/>
      </c>
      <c r="P65" s="38">
        <f>IF('Employee Master'!$B63="","",$J65-$O65)</f>
        <v/>
      </c>
      <c r="Q65" s="35">
        <f>IF('Employee Master'!$B63="","",ROUND('Salary Structure'!$G63/12,0))</f>
        <v/>
      </c>
      <c r="R65" s="35">
        <f>IF('Employee Master'!$B63="","",IF('Salary Structure'!$Q63="Yes",ROUND($J65*'Tax Rates'!$C$56,0),0))</f>
        <v/>
      </c>
      <c r="S65" s="35">
        <f>IF('Employee Master'!$B63="","",ROUND('Salary Structure'!$H63/12,0))</f>
        <v/>
      </c>
      <c r="T65" s="35">
        <f>IF('Employee Master'!$B63="","",$J65+$Q65+$R65+$S65)</f>
        <v/>
      </c>
    </row>
    <row r="66">
      <c r="A66" s="31">
        <f>IF('Employee Master'!$B64="","",'Employee Master'!$B64)</f>
        <v/>
      </c>
      <c r="B66" s="31">
        <f>IF('Employee Master'!$B64="","",'Employee Master'!$C64)</f>
        <v/>
      </c>
      <c r="C66" s="46">
        <f>IF('Employee Master'!$B64="","",$D$3)</f>
        <v/>
      </c>
      <c r="D66" s="46">
        <f>IF('Employee Master'!$B64="","",N(INDEX(Attendance!$C64:$N64,MATCH(Settings!$C$12,Attendance!$C$3:$N$3,0))))</f>
        <v/>
      </c>
      <c r="E66" s="46">
        <f>IF('Employee Master'!$B64="","",MAX(0,$C66-$D66))</f>
        <v/>
      </c>
      <c r="F66" s="32">
        <f>IF('Employee Master'!$B64="","",ROUND('Salary Structure'!$V64*$E66/$C66,0))</f>
        <v/>
      </c>
      <c r="G66" s="32">
        <f>IF('Employee Master'!$B64="","",ROUND('Salary Structure'!$W64*$E66/$C66,0))</f>
        <v/>
      </c>
      <c r="H66" s="32">
        <f>IF('Employee Master'!$B64="","",ROUND('Salary Structure'!$X64*$E66/$C66,0))</f>
        <v/>
      </c>
      <c r="I66" s="32">
        <f>IF('Employee Master'!$B64="","",ROUND(('Salary Structure'!$J64+'Salary Structure'!$K64+'Salary Structure'!$L64)/12*$E66/$C66,0))</f>
        <v/>
      </c>
      <c r="J66" s="38">
        <f>IF('Employee Master'!$B64="","",$F66+$G66+$H66+$I66)</f>
        <v/>
      </c>
      <c r="K66" s="32">
        <f>IF('Employee Master'!$B64="","",ROUND(MIN($F66,IF('Employee Master'!$O64="No",$F66,'Tax Rates'!$C$51))*'Tax Rates'!$C$50,0))</f>
        <v/>
      </c>
      <c r="L66" s="32">
        <f>IF('Employee Master'!$B64="","",IF('Salary Structure'!$Q64="Yes",ROUND($J66*'Tax Rates'!$C$55,0),0))</f>
        <v/>
      </c>
      <c r="M66" s="32">
        <f>IF('Employee Master'!$B64="","",IF('Salary Structure'!$T64=0,0,ROUND('Salary Structure'!$T64/12,0)))</f>
        <v/>
      </c>
      <c r="N66" s="32">
        <f>IF('Employee Master'!$B64="","",'Tax Computation'!$AX64)</f>
        <v/>
      </c>
      <c r="O66" s="32">
        <f>IF('Employee Master'!$B64="","",$K66+$L66+$M66+$N66)</f>
        <v/>
      </c>
      <c r="P66" s="38">
        <f>IF('Employee Master'!$B64="","",$J66-$O66)</f>
        <v/>
      </c>
      <c r="Q66" s="32">
        <f>IF('Employee Master'!$B64="","",ROUND('Salary Structure'!$G64/12,0))</f>
        <v/>
      </c>
      <c r="R66" s="32">
        <f>IF('Employee Master'!$B64="","",IF('Salary Structure'!$Q64="Yes",ROUND($J66*'Tax Rates'!$C$56,0),0))</f>
        <v/>
      </c>
      <c r="S66" s="32">
        <f>IF('Employee Master'!$B64="","",ROUND('Salary Structure'!$H64/12,0))</f>
        <v/>
      </c>
      <c r="T66" s="32">
        <f>IF('Employee Master'!$B64="","",$J66+$Q66+$R66+$S66)</f>
        <v/>
      </c>
    </row>
    <row r="67">
      <c r="A67" s="34">
        <f>IF('Employee Master'!$B65="","",'Employee Master'!$B65)</f>
        <v/>
      </c>
      <c r="B67" s="34">
        <f>IF('Employee Master'!$B65="","",'Employee Master'!$C65)</f>
        <v/>
      </c>
      <c r="C67" s="47">
        <f>IF('Employee Master'!$B65="","",$D$3)</f>
        <v/>
      </c>
      <c r="D67" s="47">
        <f>IF('Employee Master'!$B65="","",N(INDEX(Attendance!$C65:$N65,MATCH(Settings!$C$12,Attendance!$C$3:$N$3,0))))</f>
        <v/>
      </c>
      <c r="E67" s="47">
        <f>IF('Employee Master'!$B65="","",MAX(0,$C67-$D67))</f>
        <v/>
      </c>
      <c r="F67" s="35">
        <f>IF('Employee Master'!$B65="","",ROUND('Salary Structure'!$V65*$E67/$C67,0))</f>
        <v/>
      </c>
      <c r="G67" s="35">
        <f>IF('Employee Master'!$B65="","",ROUND('Salary Structure'!$W65*$E67/$C67,0))</f>
        <v/>
      </c>
      <c r="H67" s="35">
        <f>IF('Employee Master'!$B65="","",ROUND('Salary Structure'!$X65*$E67/$C67,0))</f>
        <v/>
      </c>
      <c r="I67" s="35">
        <f>IF('Employee Master'!$B65="","",ROUND(('Salary Structure'!$J65+'Salary Structure'!$K65+'Salary Structure'!$L65)/12*$E67/$C67,0))</f>
        <v/>
      </c>
      <c r="J67" s="38">
        <f>IF('Employee Master'!$B65="","",$F67+$G67+$H67+$I67)</f>
        <v/>
      </c>
      <c r="K67" s="35">
        <f>IF('Employee Master'!$B65="","",ROUND(MIN($F67,IF('Employee Master'!$O65="No",$F67,'Tax Rates'!$C$51))*'Tax Rates'!$C$50,0))</f>
        <v/>
      </c>
      <c r="L67" s="35">
        <f>IF('Employee Master'!$B65="","",IF('Salary Structure'!$Q65="Yes",ROUND($J67*'Tax Rates'!$C$55,0),0))</f>
        <v/>
      </c>
      <c r="M67" s="35">
        <f>IF('Employee Master'!$B65="","",IF('Salary Structure'!$T65=0,0,ROUND('Salary Structure'!$T65/12,0)))</f>
        <v/>
      </c>
      <c r="N67" s="35">
        <f>IF('Employee Master'!$B65="","",'Tax Computation'!$AX65)</f>
        <v/>
      </c>
      <c r="O67" s="35">
        <f>IF('Employee Master'!$B65="","",$K67+$L67+$M67+$N67)</f>
        <v/>
      </c>
      <c r="P67" s="38">
        <f>IF('Employee Master'!$B65="","",$J67-$O67)</f>
        <v/>
      </c>
      <c r="Q67" s="35">
        <f>IF('Employee Master'!$B65="","",ROUND('Salary Structure'!$G65/12,0))</f>
        <v/>
      </c>
      <c r="R67" s="35">
        <f>IF('Employee Master'!$B65="","",IF('Salary Structure'!$Q65="Yes",ROUND($J67*'Tax Rates'!$C$56,0),0))</f>
        <v/>
      </c>
      <c r="S67" s="35">
        <f>IF('Employee Master'!$B65="","",ROUND('Salary Structure'!$H65/12,0))</f>
        <v/>
      </c>
      <c r="T67" s="35">
        <f>IF('Employee Master'!$B65="","",$J67+$Q67+$R67+$S67)</f>
        <v/>
      </c>
    </row>
    <row r="68">
      <c r="A68" s="31">
        <f>IF('Employee Master'!$B66="","",'Employee Master'!$B66)</f>
        <v/>
      </c>
      <c r="B68" s="31">
        <f>IF('Employee Master'!$B66="","",'Employee Master'!$C66)</f>
        <v/>
      </c>
      <c r="C68" s="46">
        <f>IF('Employee Master'!$B66="","",$D$3)</f>
        <v/>
      </c>
      <c r="D68" s="46">
        <f>IF('Employee Master'!$B66="","",N(INDEX(Attendance!$C66:$N66,MATCH(Settings!$C$12,Attendance!$C$3:$N$3,0))))</f>
        <v/>
      </c>
      <c r="E68" s="46">
        <f>IF('Employee Master'!$B66="","",MAX(0,$C68-$D68))</f>
        <v/>
      </c>
      <c r="F68" s="32">
        <f>IF('Employee Master'!$B66="","",ROUND('Salary Structure'!$V66*$E68/$C68,0))</f>
        <v/>
      </c>
      <c r="G68" s="32">
        <f>IF('Employee Master'!$B66="","",ROUND('Salary Structure'!$W66*$E68/$C68,0))</f>
        <v/>
      </c>
      <c r="H68" s="32">
        <f>IF('Employee Master'!$B66="","",ROUND('Salary Structure'!$X66*$E68/$C68,0))</f>
        <v/>
      </c>
      <c r="I68" s="32">
        <f>IF('Employee Master'!$B66="","",ROUND(('Salary Structure'!$J66+'Salary Structure'!$K66+'Salary Structure'!$L66)/12*$E68/$C68,0))</f>
        <v/>
      </c>
      <c r="J68" s="38">
        <f>IF('Employee Master'!$B66="","",$F68+$G68+$H68+$I68)</f>
        <v/>
      </c>
      <c r="K68" s="32">
        <f>IF('Employee Master'!$B66="","",ROUND(MIN($F68,IF('Employee Master'!$O66="No",$F68,'Tax Rates'!$C$51))*'Tax Rates'!$C$50,0))</f>
        <v/>
      </c>
      <c r="L68" s="32">
        <f>IF('Employee Master'!$B66="","",IF('Salary Structure'!$Q66="Yes",ROUND($J68*'Tax Rates'!$C$55,0),0))</f>
        <v/>
      </c>
      <c r="M68" s="32">
        <f>IF('Employee Master'!$B66="","",IF('Salary Structure'!$T66=0,0,ROUND('Salary Structure'!$T66/12,0)))</f>
        <v/>
      </c>
      <c r="N68" s="32">
        <f>IF('Employee Master'!$B66="","",'Tax Computation'!$AX66)</f>
        <v/>
      </c>
      <c r="O68" s="32">
        <f>IF('Employee Master'!$B66="","",$K68+$L68+$M68+$N68)</f>
        <v/>
      </c>
      <c r="P68" s="38">
        <f>IF('Employee Master'!$B66="","",$J68-$O68)</f>
        <v/>
      </c>
      <c r="Q68" s="32">
        <f>IF('Employee Master'!$B66="","",ROUND('Salary Structure'!$G66/12,0))</f>
        <v/>
      </c>
      <c r="R68" s="32">
        <f>IF('Employee Master'!$B66="","",IF('Salary Structure'!$Q66="Yes",ROUND($J68*'Tax Rates'!$C$56,0),0))</f>
        <v/>
      </c>
      <c r="S68" s="32">
        <f>IF('Employee Master'!$B66="","",ROUND('Salary Structure'!$H66/12,0))</f>
        <v/>
      </c>
      <c r="T68" s="32">
        <f>IF('Employee Master'!$B66="","",$J68+$Q68+$R68+$S68)</f>
        <v/>
      </c>
    </row>
    <row r="69">
      <c r="A69" s="34">
        <f>IF('Employee Master'!$B67="","",'Employee Master'!$B67)</f>
        <v/>
      </c>
      <c r="B69" s="34">
        <f>IF('Employee Master'!$B67="","",'Employee Master'!$C67)</f>
        <v/>
      </c>
      <c r="C69" s="47">
        <f>IF('Employee Master'!$B67="","",$D$3)</f>
        <v/>
      </c>
      <c r="D69" s="47">
        <f>IF('Employee Master'!$B67="","",N(INDEX(Attendance!$C67:$N67,MATCH(Settings!$C$12,Attendance!$C$3:$N$3,0))))</f>
        <v/>
      </c>
      <c r="E69" s="47">
        <f>IF('Employee Master'!$B67="","",MAX(0,$C69-$D69))</f>
        <v/>
      </c>
      <c r="F69" s="35">
        <f>IF('Employee Master'!$B67="","",ROUND('Salary Structure'!$V67*$E69/$C69,0))</f>
        <v/>
      </c>
      <c r="G69" s="35">
        <f>IF('Employee Master'!$B67="","",ROUND('Salary Structure'!$W67*$E69/$C69,0))</f>
        <v/>
      </c>
      <c r="H69" s="35">
        <f>IF('Employee Master'!$B67="","",ROUND('Salary Structure'!$X67*$E69/$C69,0))</f>
        <v/>
      </c>
      <c r="I69" s="35">
        <f>IF('Employee Master'!$B67="","",ROUND(('Salary Structure'!$J67+'Salary Structure'!$K67+'Salary Structure'!$L67)/12*$E69/$C69,0))</f>
        <v/>
      </c>
      <c r="J69" s="38">
        <f>IF('Employee Master'!$B67="","",$F69+$G69+$H69+$I69)</f>
        <v/>
      </c>
      <c r="K69" s="35">
        <f>IF('Employee Master'!$B67="","",ROUND(MIN($F69,IF('Employee Master'!$O67="No",$F69,'Tax Rates'!$C$51))*'Tax Rates'!$C$50,0))</f>
        <v/>
      </c>
      <c r="L69" s="35">
        <f>IF('Employee Master'!$B67="","",IF('Salary Structure'!$Q67="Yes",ROUND($J69*'Tax Rates'!$C$55,0),0))</f>
        <v/>
      </c>
      <c r="M69" s="35">
        <f>IF('Employee Master'!$B67="","",IF('Salary Structure'!$T67=0,0,ROUND('Salary Structure'!$T67/12,0)))</f>
        <v/>
      </c>
      <c r="N69" s="35">
        <f>IF('Employee Master'!$B67="","",'Tax Computation'!$AX67)</f>
        <v/>
      </c>
      <c r="O69" s="35">
        <f>IF('Employee Master'!$B67="","",$K69+$L69+$M69+$N69)</f>
        <v/>
      </c>
      <c r="P69" s="38">
        <f>IF('Employee Master'!$B67="","",$J69-$O69)</f>
        <v/>
      </c>
      <c r="Q69" s="35">
        <f>IF('Employee Master'!$B67="","",ROUND('Salary Structure'!$G67/12,0))</f>
        <v/>
      </c>
      <c r="R69" s="35">
        <f>IF('Employee Master'!$B67="","",IF('Salary Structure'!$Q67="Yes",ROUND($J69*'Tax Rates'!$C$56,0),0))</f>
        <v/>
      </c>
      <c r="S69" s="35">
        <f>IF('Employee Master'!$B67="","",ROUND('Salary Structure'!$H67/12,0))</f>
        <v/>
      </c>
      <c r="T69" s="35">
        <f>IF('Employee Master'!$B67="","",$J69+$Q69+$R69+$S69)</f>
        <v/>
      </c>
    </row>
    <row r="70">
      <c r="A70" s="31">
        <f>IF('Employee Master'!$B68="","",'Employee Master'!$B68)</f>
        <v/>
      </c>
      <c r="B70" s="31">
        <f>IF('Employee Master'!$B68="","",'Employee Master'!$C68)</f>
        <v/>
      </c>
      <c r="C70" s="46">
        <f>IF('Employee Master'!$B68="","",$D$3)</f>
        <v/>
      </c>
      <c r="D70" s="46">
        <f>IF('Employee Master'!$B68="","",N(INDEX(Attendance!$C68:$N68,MATCH(Settings!$C$12,Attendance!$C$3:$N$3,0))))</f>
        <v/>
      </c>
      <c r="E70" s="46">
        <f>IF('Employee Master'!$B68="","",MAX(0,$C70-$D70))</f>
        <v/>
      </c>
      <c r="F70" s="32">
        <f>IF('Employee Master'!$B68="","",ROUND('Salary Structure'!$V68*$E70/$C70,0))</f>
        <v/>
      </c>
      <c r="G70" s="32">
        <f>IF('Employee Master'!$B68="","",ROUND('Salary Structure'!$W68*$E70/$C70,0))</f>
        <v/>
      </c>
      <c r="H70" s="32">
        <f>IF('Employee Master'!$B68="","",ROUND('Salary Structure'!$X68*$E70/$C70,0))</f>
        <v/>
      </c>
      <c r="I70" s="32">
        <f>IF('Employee Master'!$B68="","",ROUND(('Salary Structure'!$J68+'Salary Structure'!$K68+'Salary Structure'!$L68)/12*$E70/$C70,0))</f>
        <v/>
      </c>
      <c r="J70" s="38">
        <f>IF('Employee Master'!$B68="","",$F70+$G70+$H70+$I70)</f>
        <v/>
      </c>
      <c r="K70" s="32">
        <f>IF('Employee Master'!$B68="","",ROUND(MIN($F70,IF('Employee Master'!$O68="No",$F70,'Tax Rates'!$C$51))*'Tax Rates'!$C$50,0))</f>
        <v/>
      </c>
      <c r="L70" s="32">
        <f>IF('Employee Master'!$B68="","",IF('Salary Structure'!$Q68="Yes",ROUND($J70*'Tax Rates'!$C$55,0),0))</f>
        <v/>
      </c>
      <c r="M70" s="32">
        <f>IF('Employee Master'!$B68="","",IF('Salary Structure'!$T68=0,0,ROUND('Salary Structure'!$T68/12,0)))</f>
        <v/>
      </c>
      <c r="N70" s="32">
        <f>IF('Employee Master'!$B68="","",'Tax Computation'!$AX68)</f>
        <v/>
      </c>
      <c r="O70" s="32">
        <f>IF('Employee Master'!$B68="","",$K70+$L70+$M70+$N70)</f>
        <v/>
      </c>
      <c r="P70" s="38">
        <f>IF('Employee Master'!$B68="","",$J70-$O70)</f>
        <v/>
      </c>
      <c r="Q70" s="32">
        <f>IF('Employee Master'!$B68="","",ROUND('Salary Structure'!$G68/12,0))</f>
        <v/>
      </c>
      <c r="R70" s="32">
        <f>IF('Employee Master'!$B68="","",IF('Salary Structure'!$Q68="Yes",ROUND($J70*'Tax Rates'!$C$56,0),0))</f>
        <v/>
      </c>
      <c r="S70" s="32">
        <f>IF('Employee Master'!$B68="","",ROUND('Salary Structure'!$H68/12,0))</f>
        <v/>
      </c>
      <c r="T70" s="32">
        <f>IF('Employee Master'!$B68="","",$J70+$Q70+$R70+$S70)</f>
        <v/>
      </c>
    </row>
    <row r="71">
      <c r="A71" s="34">
        <f>IF('Employee Master'!$B69="","",'Employee Master'!$B69)</f>
        <v/>
      </c>
      <c r="B71" s="34">
        <f>IF('Employee Master'!$B69="","",'Employee Master'!$C69)</f>
        <v/>
      </c>
      <c r="C71" s="47">
        <f>IF('Employee Master'!$B69="","",$D$3)</f>
        <v/>
      </c>
      <c r="D71" s="47">
        <f>IF('Employee Master'!$B69="","",N(INDEX(Attendance!$C69:$N69,MATCH(Settings!$C$12,Attendance!$C$3:$N$3,0))))</f>
        <v/>
      </c>
      <c r="E71" s="47">
        <f>IF('Employee Master'!$B69="","",MAX(0,$C71-$D71))</f>
        <v/>
      </c>
      <c r="F71" s="35">
        <f>IF('Employee Master'!$B69="","",ROUND('Salary Structure'!$V69*$E71/$C71,0))</f>
        <v/>
      </c>
      <c r="G71" s="35">
        <f>IF('Employee Master'!$B69="","",ROUND('Salary Structure'!$W69*$E71/$C71,0))</f>
        <v/>
      </c>
      <c r="H71" s="35">
        <f>IF('Employee Master'!$B69="","",ROUND('Salary Structure'!$X69*$E71/$C71,0))</f>
        <v/>
      </c>
      <c r="I71" s="35">
        <f>IF('Employee Master'!$B69="","",ROUND(('Salary Structure'!$J69+'Salary Structure'!$K69+'Salary Structure'!$L69)/12*$E71/$C71,0))</f>
        <v/>
      </c>
      <c r="J71" s="38">
        <f>IF('Employee Master'!$B69="","",$F71+$G71+$H71+$I71)</f>
        <v/>
      </c>
      <c r="K71" s="35">
        <f>IF('Employee Master'!$B69="","",ROUND(MIN($F71,IF('Employee Master'!$O69="No",$F71,'Tax Rates'!$C$51))*'Tax Rates'!$C$50,0))</f>
        <v/>
      </c>
      <c r="L71" s="35">
        <f>IF('Employee Master'!$B69="","",IF('Salary Structure'!$Q69="Yes",ROUND($J71*'Tax Rates'!$C$55,0),0))</f>
        <v/>
      </c>
      <c r="M71" s="35">
        <f>IF('Employee Master'!$B69="","",IF('Salary Structure'!$T69=0,0,ROUND('Salary Structure'!$T69/12,0)))</f>
        <v/>
      </c>
      <c r="N71" s="35">
        <f>IF('Employee Master'!$B69="","",'Tax Computation'!$AX69)</f>
        <v/>
      </c>
      <c r="O71" s="35">
        <f>IF('Employee Master'!$B69="","",$K71+$L71+$M71+$N71)</f>
        <v/>
      </c>
      <c r="P71" s="38">
        <f>IF('Employee Master'!$B69="","",$J71-$O71)</f>
        <v/>
      </c>
      <c r="Q71" s="35">
        <f>IF('Employee Master'!$B69="","",ROUND('Salary Structure'!$G69/12,0))</f>
        <v/>
      </c>
      <c r="R71" s="35">
        <f>IF('Employee Master'!$B69="","",IF('Salary Structure'!$Q69="Yes",ROUND($J71*'Tax Rates'!$C$56,0),0))</f>
        <v/>
      </c>
      <c r="S71" s="35">
        <f>IF('Employee Master'!$B69="","",ROUND('Salary Structure'!$H69/12,0))</f>
        <v/>
      </c>
      <c r="T71" s="35">
        <f>IF('Employee Master'!$B69="","",$J71+$Q71+$R71+$S71)</f>
        <v/>
      </c>
    </row>
    <row r="72">
      <c r="A72" s="31">
        <f>IF('Employee Master'!$B70="","",'Employee Master'!$B70)</f>
        <v/>
      </c>
      <c r="B72" s="31">
        <f>IF('Employee Master'!$B70="","",'Employee Master'!$C70)</f>
        <v/>
      </c>
      <c r="C72" s="46">
        <f>IF('Employee Master'!$B70="","",$D$3)</f>
        <v/>
      </c>
      <c r="D72" s="46">
        <f>IF('Employee Master'!$B70="","",N(INDEX(Attendance!$C70:$N70,MATCH(Settings!$C$12,Attendance!$C$3:$N$3,0))))</f>
        <v/>
      </c>
      <c r="E72" s="46">
        <f>IF('Employee Master'!$B70="","",MAX(0,$C72-$D72))</f>
        <v/>
      </c>
      <c r="F72" s="32">
        <f>IF('Employee Master'!$B70="","",ROUND('Salary Structure'!$V70*$E72/$C72,0))</f>
        <v/>
      </c>
      <c r="G72" s="32">
        <f>IF('Employee Master'!$B70="","",ROUND('Salary Structure'!$W70*$E72/$C72,0))</f>
        <v/>
      </c>
      <c r="H72" s="32">
        <f>IF('Employee Master'!$B70="","",ROUND('Salary Structure'!$X70*$E72/$C72,0))</f>
        <v/>
      </c>
      <c r="I72" s="32">
        <f>IF('Employee Master'!$B70="","",ROUND(('Salary Structure'!$J70+'Salary Structure'!$K70+'Salary Structure'!$L70)/12*$E72/$C72,0))</f>
        <v/>
      </c>
      <c r="J72" s="38">
        <f>IF('Employee Master'!$B70="","",$F72+$G72+$H72+$I72)</f>
        <v/>
      </c>
      <c r="K72" s="32">
        <f>IF('Employee Master'!$B70="","",ROUND(MIN($F72,IF('Employee Master'!$O70="No",$F72,'Tax Rates'!$C$51))*'Tax Rates'!$C$50,0))</f>
        <v/>
      </c>
      <c r="L72" s="32">
        <f>IF('Employee Master'!$B70="","",IF('Salary Structure'!$Q70="Yes",ROUND($J72*'Tax Rates'!$C$55,0),0))</f>
        <v/>
      </c>
      <c r="M72" s="32">
        <f>IF('Employee Master'!$B70="","",IF('Salary Structure'!$T70=0,0,ROUND('Salary Structure'!$T70/12,0)))</f>
        <v/>
      </c>
      <c r="N72" s="32">
        <f>IF('Employee Master'!$B70="","",'Tax Computation'!$AX70)</f>
        <v/>
      </c>
      <c r="O72" s="32">
        <f>IF('Employee Master'!$B70="","",$K72+$L72+$M72+$N72)</f>
        <v/>
      </c>
      <c r="P72" s="38">
        <f>IF('Employee Master'!$B70="","",$J72-$O72)</f>
        <v/>
      </c>
      <c r="Q72" s="32">
        <f>IF('Employee Master'!$B70="","",ROUND('Salary Structure'!$G70/12,0))</f>
        <v/>
      </c>
      <c r="R72" s="32">
        <f>IF('Employee Master'!$B70="","",IF('Salary Structure'!$Q70="Yes",ROUND($J72*'Tax Rates'!$C$56,0),0))</f>
        <v/>
      </c>
      <c r="S72" s="32">
        <f>IF('Employee Master'!$B70="","",ROUND('Salary Structure'!$H70/12,0))</f>
        <v/>
      </c>
      <c r="T72" s="32">
        <f>IF('Employee Master'!$B70="","",$J72+$Q72+$R72+$S72)</f>
        <v/>
      </c>
    </row>
    <row r="73">
      <c r="A73" s="34">
        <f>IF('Employee Master'!$B71="","",'Employee Master'!$B71)</f>
        <v/>
      </c>
      <c r="B73" s="34">
        <f>IF('Employee Master'!$B71="","",'Employee Master'!$C71)</f>
        <v/>
      </c>
      <c r="C73" s="47">
        <f>IF('Employee Master'!$B71="","",$D$3)</f>
        <v/>
      </c>
      <c r="D73" s="47">
        <f>IF('Employee Master'!$B71="","",N(INDEX(Attendance!$C71:$N71,MATCH(Settings!$C$12,Attendance!$C$3:$N$3,0))))</f>
        <v/>
      </c>
      <c r="E73" s="47">
        <f>IF('Employee Master'!$B71="","",MAX(0,$C73-$D73))</f>
        <v/>
      </c>
      <c r="F73" s="35">
        <f>IF('Employee Master'!$B71="","",ROUND('Salary Structure'!$V71*$E73/$C73,0))</f>
        <v/>
      </c>
      <c r="G73" s="35">
        <f>IF('Employee Master'!$B71="","",ROUND('Salary Structure'!$W71*$E73/$C73,0))</f>
        <v/>
      </c>
      <c r="H73" s="35">
        <f>IF('Employee Master'!$B71="","",ROUND('Salary Structure'!$X71*$E73/$C73,0))</f>
        <v/>
      </c>
      <c r="I73" s="35">
        <f>IF('Employee Master'!$B71="","",ROUND(('Salary Structure'!$J71+'Salary Structure'!$K71+'Salary Structure'!$L71)/12*$E73/$C73,0))</f>
        <v/>
      </c>
      <c r="J73" s="38">
        <f>IF('Employee Master'!$B71="","",$F73+$G73+$H73+$I73)</f>
        <v/>
      </c>
      <c r="K73" s="35">
        <f>IF('Employee Master'!$B71="","",ROUND(MIN($F73,IF('Employee Master'!$O71="No",$F73,'Tax Rates'!$C$51))*'Tax Rates'!$C$50,0))</f>
        <v/>
      </c>
      <c r="L73" s="35">
        <f>IF('Employee Master'!$B71="","",IF('Salary Structure'!$Q71="Yes",ROUND($J73*'Tax Rates'!$C$55,0),0))</f>
        <v/>
      </c>
      <c r="M73" s="35">
        <f>IF('Employee Master'!$B71="","",IF('Salary Structure'!$T71=0,0,ROUND('Salary Structure'!$T71/12,0)))</f>
        <v/>
      </c>
      <c r="N73" s="35">
        <f>IF('Employee Master'!$B71="","",'Tax Computation'!$AX71)</f>
        <v/>
      </c>
      <c r="O73" s="35">
        <f>IF('Employee Master'!$B71="","",$K73+$L73+$M73+$N73)</f>
        <v/>
      </c>
      <c r="P73" s="38">
        <f>IF('Employee Master'!$B71="","",$J73-$O73)</f>
        <v/>
      </c>
      <c r="Q73" s="35">
        <f>IF('Employee Master'!$B71="","",ROUND('Salary Structure'!$G71/12,0))</f>
        <v/>
      </c>
      <c r="R73" s="35">
        <f>IF('Employee Master'!$B71="","",IF('Salary Structure'!$Q71="Yes",ROUND($J73*'Tax Rates'!$C$56,0),0))</f>
        <v/>
      </c>
      <c r="S73" s="35">
        <f>IF('Employee Master'!$B71="","",ROUND('Salary Structure'!$H71/12,0))</f>
        <v/>
      </c>
      <c r="T73" s="35">
        <f>IF('Employee Master'!$B71="","",$J73+$Q73+$R73+$S73)</f>
        <v/>
      </c>
    </row>
    <row r="74">
      <c r="A74" s="31">
        <f>IF('Employee Master'!$B72="","",'Employee Master'!$B72)</f>
        <v/>
      </c>
      <c r="B74" s="31">
        <f>IF('Employee Master'!$B72="","",'Employee Master'!$C72)</f>
        <v/>
      </c>
      <c r="C74" s="46">
        <f>IF('Employee Master'!$B72="","",$D$3)</f>
        <v/>
      </c>
      <c r="D74" s="46">
        <f>IF('Employee Master'!$B72="","",N(INDEX(Attendance!$C72:$N72,MATCH(Settings!$C$12,Attendance!$C$3:$N$3,0))))</f>
        <v/>
      </c>
      <c r="E74" s="46">
        <f>IF('Employee Master'!$B72="","",MAX(0,$C74-$D74))</f>
        <v/>
      </c>
      <c r="F74" s="32">
        <f>IF('Employee Master'!$B72="","",ROUND('Salary Structure'!$V72*$E74/$C74,0))</f>
        <v/>
      </c>
      <c r="G74" s="32">
        <f>IF('Employee Master'!$B72="","",ROUND('Salary Structure'!$W72*$E74/$C74,0))</f>
        <v/>
      </c>
      <c r="H74" s="32">
        <f>IF('Employee Master'!$B72="","",ROUND('Salary Structure'!$X72*$E74/$C74,0))</f>
        <v/>
      </c>
      <c r="I74" s="32">
        <f>IF('Employee Master'!$B72="","",ROUND(('Salary Structure'!$J72+'Salary Structure'!$K72+'Salary Structure'!$L72)/12*$E74/$C74,0))</f>
        <v/>
      </c>
      <c r="J74" s="38">
        <f>IF('Employee Master'!$B72="","",$F74+$G74+$H74+$I74)</f>
        <v/>
      </c>
      <c r="K74" s="32">
        <f>IF('Employee Master'!$B72="","",ROUND(MIN($F74,IF('Employee Master'!$O72="No",$F74,'Tax Rates'!$C$51))*'Tax Rates'!$C$50,0))</f>
        <v/>
      </c>
      <c r="L74" s="32">
        <f>IF('Employee Master'!$B72="","",IF('Salary Structure'!$Q72="Yes",ROUND($J74*'Tax Rates'!$C$55,0),0))</f>
        <v/>
      </c>
      <c r="M74" s="32">
        <f>IF('Employee Master'!$B72="","",IF('Salary Structure'!$T72=0,0,ROUND('Salary Structure'!$T72/12,0)))</f>
        <v/>
      </c>
      <c r="N74" s="32">
        <f>IF('Employee Master'!$B72="","",'Tax Computation'!$AX72)</f>
        <v/>
      </c>
      <c r="O74" s="32">
        <f>IF('Employee Master'!$B72="","",$K74+$L74+$M74+$N74)</f>
        <v/>
      </c>
      <c r="P74" s="38">
        <f>IF('Employee Master'!$B72="","",$J74-$O74)</f>
        <v/>
      </c>
      <c r="Q74" s="32">
        <f>IF('Employee Master'!$B72="","",ROUND('Salary Structure'!$G72/12,0))</f>
        <v/>
      </c>
      <c r="R74" s="32">
        <f>IF('Employee Master'!$B72="","",IF('Salary Structure'!$Q72="Yes",ROUND($J74*'Tax Rates'!$C$56,0),0))</f>
        <v/>
      </c>
      <c r="S74" s="32">
        <f>IF('Employee Master'!$B72="","",ROUND('Salary Structure'!$H72/12,0))</f>
        <v/>
      </c>
      <c r="T74" s="32">
        <f>IF('Employee Master'!$B72="","",$J74+$Q74+$R74+$S74)</f>
        <v/>
      </c>
    </row>
    <row r="75">
      <c r="A75" s="34">
        <f>IF('Employee Master'!$B73="","",'Employee Master'!$B73)</f>
        <v/>
      </c>
      <c r="B75" s="34">
        <f>IF('Employee Master'!$B73="","",'Employee Master'!$C73)</f>
        <v/>
      </c>
      <c r="C75" s="47">
        <f>IF('Employee Master'!$B73="","",$D$3)</f>
        <v/>
      </c>
      <c r="D75" s="47">
        <f>IF('Employee Master'!$B73="","",N(INDEX(Attendance!$C73:$N73,MATCH(Settings!$C$12,Attendance!$C$3:$N$3,0))))</f>
        <v/>
      </c>
      <c r="E75" s="47">
        <f>IF('Employee Master'!$B73="","",MAX(0,$C75-$D75))</f>
        <v/>
      </c>
      <c r="F75" s="35">
        <f>IF('Employee Master'!$B73="","",ROUND('Salary Structure'!$V73*$E75/$C75,0))</f>
        <v/>
      </c>
      <c r="G75" s="35">
        <f>IF('Employee Master'!$B73="","",ROUND('Salary Structure'!$W73*$E75/$C75,0))</f>
        <v/>
      </c>
      <c r="H75" s="35">
        <f>IF('Employee Master'!$B73="","",ROUND('Salary Structure'!$X73*$E75/$C75,0))</f>
        <v/>
      </c>
      <c r="I75" s="35">
        <f>IF('Employee Master'!$B73="","",ROUND(('Salary Structure'!$J73+'Salary Structure'!$K73+'Salary Structure'!$L73)/12*$E75/$C75,0))</f>
        <v/>
      </c>
      <c r="J75" s="38">
        <f>IF('Employee Master'!$B73="","",$F75+$G75+$H75+$I75)</f>
        <v/>
      </c>
      <c r="K75" s="35">
        <f>IF('Employee Master'!$B73="","",ROUND(MIN($F75,IF('Employee Master'!$O73="No",$F75,'Tax Rates'!$C$51))*'Tax Rates'!$C$50,0))</f>
        <v/>
      </c>
      <c r="L75" s="35">
        <f>IF('Employee Master'!$B73="","",IF('Salary Structure'!$Q73="Yes",ROUND($J75*'Tax Rates'!$C$55,0),0))</f>
        <v/>
      </c>
      <c r="M75" s="35">
        <f>IF('Employee Master'!$B73="","",IF('Salary Structure'!$T73=0,0,ROUND('Salary Structure'!$T73/12,0)))</f>
        <v/>
      </c>
      <c r="N75" s="35">
        <f>IF('Employee Master'!$B73="","",'Tax Computation'!$AX73)</f>
        <v/>
      </c>
      <c r="O75" s="35">
        <f>IF('Employee Master'!$B73="","",$K75+$L75+$M75+$N75)</f>
        <v/>
      </c>
      <c r="P75" s="38">
        <f>IF('Employee Master'!$B73="","",$J75-$O75)</f>
        <v/>
      </c>
      <c r="Q75" s="35">
        <f>IF('Employee Master'!$B73="","",ROUND('Salary Structure'!$G73/12,0))</f>
        <v/>
      </c>
      <c r="R75" s="35">
        <f>IF('Employee Master'!$B73="","",IF('Salary Structure'!$Q73="Yes",ROUND($J75*'Tax Rates'!$C$56,0),0))</f>
        <v/>
      </c>
      <c r="S75" s="35">
        <f>IF('Employee Master'!$B73="","",ROUND('Salary Structure'!$H73/12,0))</f>
        <v/>
      </c>
      <c r="T75" s="35">
        <f>IF('Employee Master'!$B73="","",$J75+$Q75+$R75+$S75)</f>
        <v/>
      </c>
    </row>
    <row r="76">
      <c r="A76" s="31">
        <f>IF('Employee Master'!$B74="","",'Employee Master'!$B74)</f>
        <v/>
      </c>
      <c r="B76" s="31">
        <f>IF('Employee Master'!$B74="","",'Employee Master'!$C74)</f>
        <v/>
      </c>
      <c r="C76" s="46">
        <f>IF('Employee Master'!$B74="","",$D$3)</f>
        <v/>
      </c>
      <c r="D76" s="46">
        <f>IF('Employee Master'!$B74="","",N(INDEX(Attendance!$C74:$N74,MATCH(Settings!$C$12,Attendance!$C$3:$N$3,0))))</f>
        <v/>
      </c>
      <c r="E76" s="46">
        <f>IF('Employee Master'!$B74="","",MAX(0,$C76-$D76))</f>
        <v/>
      </c>
      <c r="F76" s="32">
        <f>IF('Employee Master'!$B74="","",ROUND('Salary Structure'!$V74*$E76/$C76,0))</f>
        <v/>
      </c>
      <c r="G76" s="32">
        <f>IF('Employee Master'!$B74="","",ROUND('Salary Structure'!$W74*$E76/$C76,0))</f>
        <v/>
      </c>
      <c r="H76" s="32">
        <f>IF('Employee Master'!$B74="","",ROUND('Salary Structure'!$X74*$E76/$C76,0))</f>
        <v/>
      </c>
      <c r="I76" s="32">
        <f>IF('Employee Master'!$B74="","",ROUND(('Salary Structure'!$J74+'Salary Structure'!$K74+'Salary Structure'!$L74)/12*$E76/$C76,0))</f>
        <v/>
      </c>
      <c r="J76" s="38">
        <f>IF('Employee Master'!$B74="","",$F76+$G76+$H76+$I76)</f>
        <v/>
      </c>
      <c r="K76" s="32">
        <f>IF('Employee Master'!$B74="","",ROUND(MIN($F76,IF('Employee Master'!$O74="No",$F76,'Tax Rates'!$C$51))*'Tax Rates'!$C$50,0))</f>
        <v/>
      </c>
      <c r="L76" s="32">
        <f>IF('Employee Master'!$B74="","",IF('Salary Structure'!$Q74="Yes",ROUND($J76*'Tax Rates'!$C$55,0),0))</f>
        <v/>
      </c>
      <c r="M76" s="32">
        <f>IF('Employee Master'!$B74="","",IF('Salary Structure'!$T74=0,0,ROUND('Salary Structure'!$T74/12,0)))</f>
        <v/>
      </c>
      <c r="N76" s="32">
        <f>IF('Employee Master'!$B74="","",'Tax Computation'!$AX74)</f>
        <v/>
      </c>
      <c r="O76" s="32">
        <f>IF('Employee Master'!$B74="","",$K76+$L76+$M76+$N76)</f>
        <v/>
      </c>
      <c r="P76" s="38">
        <f>IF('Employee Master'!$B74="","",$J76-$O76)</f>
        <v/>
      </c>
      <c r="Q76" s="32">
        <f>IF('Employee Master'!$B74="","",ROUND('Salary Structure'!$G74/12,0))</f>
        <v/>
      </c>
      <c r="R76" s="32">
        <f>IF('Employee Master'!$B74="","",IF('Salary Structure'!$Q74="Yes",ROUND($J76*'Tax Rates'!$C$56,0),0))</f>
        <v/>
      </c>
      <c r="S76" s="32">
        <f>IF('Employee Master'!$B74="","",ROUND('Salary Structure'!$H74/12,0))</f>
        <v/>
      </c>
      <c r="T76" s="32">
        <f>IF('Employee Master'!$B74="","",$J76+$Q76+$R76+$S76)</f>
        <v/>
      </c>
    </row>
    <row r="77">
      <c r="A77" s="34">
        <f>IF('Employee Master'!$B75="","",'Employee Master'!$B75)</f>
        <v/>
      </c>
      <c r="B77" s="34">
        <f>IF('Employee Master'!$B75="","",'Employee Master'!$C75)</f>
        <v/>
      </c>
      <c r="C77" s="47">
        <f>IF('Employee Master'!$B75="","",$D$3)</f>
        <v/>
      </c>
      <c r="D77" s="47">
        <f>IF('Employee Master'!$B75="","",N(INDEX(Attendance!$C75:$N75,MATCH(Settings!$C$12,Attendance!$C$3:$N$3,0))))</f>
        <v/>
      </c>
      <c r="E77" s="47">
        <f>IF('Employee Master'!$B75="","",MAX(0,$C77-$D77))</f>
        <v/>
      </c>
      <c r="F77" s="35">
        <f>IF('Employee Master'!$B75="","",ROUND('Salary Structure'!$V75*$E77/$C77,0))</f>
        <v/>
      </c>
      <c r="G77" s="35">
        <f>IF('Employee Master'!$B75="","",ROUND('Salary Structure'!$W75*$E77/$C77,0))</f>
        <v/>
      </c>
      <c r="H77" s="35">
        <f>IF('Employee Master'!$B75="","",ROUND('Salary Structure'!$X75*$E77/$C77,0))</f>
        <v/>
      </c>
      <c r="I77" s="35">
        <f>IF('Employee Master'!$B75="","",ROUND(('Salary Structure'!$J75+'Salary Structure'!$K75+'Salary Structure'!$L75)/12*$E77/$C77,0))</f>
        <v/>
      </c>
      <c r="J77" s="38">
        <f>IF('Employee Master'!$B75="","",$F77+$G77+$H77+$I77)</f>
        <v/>
      </c>
      <c r="K77" s="35">
        <f>IF('Employee Master'!$B75="","",ROUND(MIN($F77,IF('Employee Master'!$O75="No",$F77,'Tax Rates'!$C$51))*'Tax Rates'!$C$50,0))</f>
        <v/>
      </c>
      <c r="L77" s="35">
        <f>IF('Employee Master'!$B75="","",IF('Salary Structure'!$Q75="Yes",ROUND($J77*'Tax Rates'!$C$55,0),0))</f>
        <v/>
      </c>
      <c r="M77" s="35">
        <f>IF('Employee Master'!$B75="","",IF('Salary Structure'!$T75=0,0,ROUND('Salary Structure'!$T75/12,0)))</f>
        <v/>
      </c>
      <c r="N77" s="35">
        <f>IF('Employee Master'!$B75="","",'Tax Computation'!$AX75)</f>
        <v/>
      </c>
      <c r="O77" s="35">
        <f>IF('Employee Master'!$B75="","",$K77+$L77+$M77+$N77)</f>
        <v/>
      </c>
      <c r="P77" s="38">
        <f>IF('Employee Master'!$B75="","",$J77-$O77)</f>
        <v/>
      </c>
      <c r="Q77" s="35">
        <f>IF('Employee Master'!$B75="","",ROUND('Salary Structure'!$G75/12,0))</f>
        <v/>
      </c>
      <c r="R77" s="35">
        <f>IF('Employee Master'!$B75="","",IF('Salary Structure'!$Q75="Yes",ROUND($J77*'Tax Rates'!$C$56,0),0))</f>
        <v/>
      </c>
      <c r="S77" s="35">
        <f>IF('Employee Master'!$B75="","",ROUND('Salary Structure'!$H75/12,0))</f>
        <v/>
      </c>
      <c r="T77" s="35">
        <f>IF('Employee Master'!$B75="","",$J77+$Q77+$R77+$S77)</f>
        <v/>
      </c>
    </row>
    <row r="78">
      <c r="A78" s="31">
        <f>IF('Employee Master'!$B76="","",'Employee Master'!$B76)</f>
        <v/>
      </c>
      <c r="B78" s="31">
        <f>IF('Employee Master'!$B76="","",'Employee Master'!$C76)</f>
        <v/>
      </c>
      <c r="C78" s="46">
        <f>IF('Employee Master'!$B76="","",$D$3)</f>
        <v/>
      </c>
      <c r="D78" s="46">
        <f>IF('Employee Master'!$B76="","",N(INDEX(Attendance!$C76:$N76,MATCH(Settings!$C$12,Attendance!$C$3:$N$3,0))))</f>
        <v/>
      </c>
      <c r="E78" s="46">
        <f>IF('Employee Master'!$B76="","",MAX(0,$C78-$D78))</f>
        <v/>
      </c>
      <c r="F78" s="32">
        <f>IF('Employee Master'!$B76="","",ROUND('Salary Structure'!$V76*$E78/$C78,0))</f>
        <v/>
      </c>
      <c r="G78" s="32">
        <f>IF('Employee Master'!$B76="","",ROUND('Salary Structure'!$W76*$E78/$C78,0))</f>
        <v/>
      </c>
      <c r="H78" s="32">
        <f>IF('Employee Master'!$B76="","",ROUND('Salary Structure'!$X76*$E78/$C78,0))</f>
        <v/>
      </c>
      <c r="I78" s="32">
        <f>IF('Employee Master'!$B76="","",ROUND(('Salary Structure'!$J76+'Salary Structure'!$K76+'Salary Structure'!$L76)/12*$E78/$C78,0))</f>
        <v/>
      </c>
      <c r="J78" s="38">
        <f>IF('Employee Master'!$B76="","",$F78+$G78+$H78+$I78)</f>
        <v/>
      </c>
      <c r="K78" s="32">
        <f>IF('Employee Master'!$B76="","",ROUND(MIN($F78,IF('Employee Master'!$O76="No",$F78,'Tax Rates'!$C$51))*'Tax Rates'!$C$50,0))</f>
        <v/>
      </c>
      <c r="L78" s="32">
        <f>IF('Employee Master'!$B76="","",IF('Salary Structure'!$Q76="Yes",ROUND($J78*'Tax Rates'!$C$55,0),0))</f>
        <v/>
      </c>
      <c r="M78" s="32">
        <f>IF('Employee Master'!$B76="","",IF('Salary Structure'!$T76=0,0,ROUND('Salary Structure'!$T76/12,0)))</f>
        <v/>
      </c>
      <c r="N78" s="32">
        <f>IF('Employee Master'!$B76="","",'Tax Computation'!$AX76)</f>
        <v/>
      </c>
      <c r="O78" s="32">
        <f>IF('Employee Master'!$B76="","",$K78+$L78+$M78+$N78)</f>
        <v/>
      </c>
      <c r="P78" s="38">
        <f>IF('Employee Master'!$B76="","",$J78-$O78)</f>
        <v/>
      </c>
      <c r="Q78" s="32">
        <f>IF('Employee Master'!$B76="","",ROUND('Salary Structure'!$G76/12,0))</f>
        <v/>
      </c>
      <c r="R78" s="32">
        <f>IF('Employee Master'!$B76="","",IF('Salary Structure'!$Q76="Yes",ROUND($J78*'Tax Rates'!$C$56,0),0))</f>
        <v/>
      </c>
      <c r="S78" s="32">
        <f>IF('Employee Master'!$B76="","",ROUND('Salary Structure'!$H76/12,0))</f>
        <v/>
      </c>
      <c r="T78" s="32">
        <f>IF('Employee Master'!$B76="","",$J78+$Q78+$R78+$S78)</f>
        <v/>
      </c>
    </row>
    <row r="79">
      <c r="A79" s="34">
        <f>IF('Employee Master'!$B77="","",'Employee Master'!$B77)</f>
        <v/>
      </c>
      <c r="B79" s="34">
        <f>IF('Employee Master'!$B77="","",'Employee Master'!$C77)</f>
        <v/>
      </c>
      <c r="C79" s="47">
        <f>IF('Employee Master'!$B77="","",$D$3)</f>
        <v/>
      </c>
      <c r="D79" s="47">
        <f>IF('Employee Master'!$B77="","",N(INDEX(Attendance!$C77:$N77,MATCH(Settings!$C$12,Attendance!$C$3:$N$3,0))))</f>
        <v/>
      </c>
      <c r="E79" s="47">
        <f>IF('Employee Master'!$B77="","",MAX(0,$C79-$D79))</f>
        <v/>
      </c>
      <c r="F79" s="35">
        <f>IF('Employee Master'!$B77="","",ROUND('Salary Structure'!$V77*$E79/$C79,0))</f>
        <v/>
      </c>
      <c r="G79" s="35">
        <f>IF('Employee Master'!$B77="","",ROUND('Salary Structure'!$W77*$E79/$C79,0))</f>
        <v/>
      </c>
      <c r="H79" s="35">
        <f>IF('Employee Master'!$B77="","",ROUND('Salary Structure'!$X77*$E79/$C79,0))</f>
        <v/>
      </c>
      <c r="I79" s="35">
        <f>IF('Employee Master'!$B77="","",ROUND(('Salary Structure'!$J77+'Salary Structure'!$K77+'Salary Structure'!$L77)/12*$E79/$C79,0))</f>
        <v/>
      </c>
      <c r="J79" s="38">
        <f>IF('Employee Master'!$B77="","",$F79+$G79+$H79+$I79)</f>
        <v/>
      </c>
      <c r="K79" s="35">
        <f>IF('Employee Master'!$B77="","",ROUND(MIN($F79,IF('Employee Master'!$O77="No",$F79,'Tax Rates'!$C$51))*'Tax Rates'!$C$50,0))</f>
        <v/>
      </c>
      <c r="L79" s="35">
        <f>IF('Employee Master'!$B77="","",IF('Salary Structure'!$Q77="Yes",ROUND($J79*'Tax Rates'!$C$55,0),0))</f>
        <v/>
      </c>
      <c r="M79" s="35">
        <f>IF('Employee Master'!$B77="","",IF('Salary Structure'!$T77=0,0,ROUND('Salary Structure'!$T77/12,0)))</f>
        <v/>
      </c>
      <c r="N79" s="35">
        <f>IF('Employee Master'!$B77="","",'Tax Computation'!$AX77)</f>
        <v/>
      </c>
      <c r="O79" s="35">
        <f>IF('Employee Master'!$B77="","",$K79+$L79+$M79+$N79)</f>
        <v/>
      </c>
      <c r="P79" s="38">
        <f>IF('Employee Master'!$B77="","",$J79-$O79)</f>
        <v/>
      </c>
      <c r="Q79" s="35">
        <f>IF('Employee Master'!$B77="","",ROUND('Salary Structure'!$G77/12,0))</f>
        <v/>
      </c>
      <c r="R79" s="35">
        <f>IF('Employee Master'!$B77="","",IF('Salary Structure'!$Q77="Yes",ROUND($J79*'Tax Rates'!$C$56,0),0))</f>
        <v/>
      </c>
      <c r="S79" s="35">
        <f>IF('Employee Master'!$B77="","",ROUND('Salary Structure'!$H77/12,0))</f>
        <v/>
      </c>
      <c r="T79" s="35">
        <f>IF('Employee Master'!$B77="","",$J79+$Q79+$R79+$S79)</f>
        <v/>
      </c>
    </row>
    <row r="80">
      <c r="A80" s="31">
        <f>IF('Employee Master'!$B78="","",'Employee Master'!$B78)</f>
        <v/>
      </c>
      <c r="B80" s="31">
        <f>IF('Employee Master'!$B78="","",'Employee Master'!$C78)</f>
        <v/>
      </c>
      <c r="C80" s="46">
        <f>IF('Employee Master'!$B78="","",$D$3)</f>
        <v/>
      </c>
      <c r="D80" s="46">
        <f>IF('Employee Master'!$B78="","",N(INDEX(Attendance!$C78:$N78,MATCH(Settings!$C$12,Attendance!$C$3:$N$3,0))))</f>
        <v/>
      </c>
      <c r="E80" s="46">
        <f>IF('Employee Master'!$B78="","",MAX(0,$C80-$D80))</f>
        <v/>
      </c>
      <c r="F80" s="32">
        <f>IF('Employee Master'!$B78="","",ROUND('Salary Structure'!$V78*$E80/$C80,0))</f>
        <v/>
      </c>
      <c r="G80" s="32">
        <f>IF('Employee Master'!$B78="","",ROUND('Salary Structure'!$W78*$E80/$C80,0))</f>
        <v/>
      </c>
      <c r="H80" s="32">
        <f>IF('Employee Master'!$B78="","",ROUND('Salary Structure'!$X78*$E80/$C80,0))</f>
        <v/>
      </c>
      <c r="I80" s="32">
        <f>IF('Employee Master'!$B78="","",ROUND(('Salary Structure'!$J78+'Salary Structure'!$K78+'Salary Structure'!$L78)/12*$E80/$C80,0))</f>
        <v/>
      </c>
      <c r="J80" s="38">
        <f>IF('Employee Master'!$B78="","",$F80+$G80+$H80+$I80)</f>
        <v/>
      </c>
      <c r="K80" s="32">
        <f>IF('Employee Master'!$B78="","",ROUND(MIN($F80,IF('Employee Master'!$O78="No",$F80,'Tax Rates'!$C$51))*'Tax Rates'!$C$50,0))</f>
        <v/>
      </c>
      <c r="L80" s="32">
        <f>IF('Employee Master'!$B78="","",IF('Salary Structure'!$Q78="Yes",ROUND($J80*'Tax Rates'!$C$55,0),0))</f>
        <v/>
      </c>
      <c r="M80" s="32">
        <f>IF('Employee Master'!$B78="","",IF('Salary Structure'!$T78=0,0,ROUND('Salary Structure'!$T78/12,0)))</f>
        <v/>
      </c>
      <c r="N80" s="32">
        <f>IF('Employee Master'!$B78="","",'Tax Computation'!$AX78)</f>
        <v/>
      </c>
      <c r="O80" s="32">
        <f>IF('Employee Master'!$B78="","",$K80+$L80+$M80+$N80)</f>
        <v/>
      </c>
      <c r="P80" s="38">
        <f>IF('Employee Master'!$B78="","",$J80-$O80)</f>
        <v/>
      </c>
      <c r="Q80" s="32">
        <f>IF('Employee Master'!$B78="","",ROUND('Salary Structure'!$G78/12,0))</f>
        <v/>
      </c>
      <c r="R80" s="32">
        <f>IF('Employee Master'!$B78="","",IF('Salary Structure'!$Q78="Yes",ROUND($J80*'Tax Rates'!$C$56,0),0))</f>
        <v/>
      </c>
      <c r="S80" s="32">
        <f>IF('Employee Master'!$B78="","",ROUND('Salary Structure'!$H78/12,0))</f>
        <v/>
      </c>
      <c r="T80" s="32">
        <f>IF('Employee Master'!$B78="","",$J80+$Q80+$R80+$S80)</f>
        <v/>
      </c>
    </row>
    <row r="81">
      <c r="A81" s="34">
        <f>IF('Employee Master'!$B79="","",'Employee Master'!$B79)</f>
        <v/>
      </c>
      <c r="B81" s="34">
        <f>IF('Employee Master'!$B79="","",'Employee Master'!$C79)</f>
        <v/>
      </c>
      <c r="C81" s="47">
        <f>IF('Employee Master'!$B79="","",$D$3)</f>
        <v/>
      </c>
      <c r="D81" s="47">
        <f>IF('Employee Master'!$B79="","",N(INDEX(Attendance!$C79:$N79,MATCH(Settings!$C$12,Attendance!$C$3:$N$3,0))))</f>
        <v/>
      </c>
      <c r="E81" s="47">
        <f>IF('Employee Master'!$B79="","",MAX(0,$C81-$D81))</f>
        <v/>
      </c>
      <c r="F81" s="35">
        <f>IF('Employee Master'!$B79="","",ROUND('Salary Structure'!$V79*$E81/$C81,0))</f>
        <v/>
      </c>
      <c r="G81" s="35">
        <f>IF('Employee Master'!$B79="","",ROUND('Salary Structure'!$W79*$E81/$C81,0))</f>
        <v/>
      </c>
      <c r="H81" s="35">
        <f>IF('Employee Master'!$B79="","",ROUND('Salary Structure'!$X79*$E81/$C81,0))</f>
        <v/>
      </c>
      <c r="I81" s="35">
        <f>IF('Employee Master'!$B79="","",ROUND(('Salary Structure'!$J79+'Salary Structure'!$K79+'Salary Structure'!$L79)/12*$E81/$C81,0))</f>
        <v/>
      </c>
      <c r="J81" s="38">
        <f>IF('Employee Master'!$B79="","",$F81+$G81+$H81+$I81)</f>
        <v/>
      </c>
      <c r="K81" s="35">
        <f>IF('Employee Master'!$B79="","",ROUND(MIN($F81,IF('Employee Master'!$O79="No",$F81,'Tax Rates'!$C$51))*'Tax Rates'!$C$50,0))</f>
        <v/>
      </c>
      <c r="L81" s="35">
        <f>IF('Employee Master'!$B79="","",IF('Salary Structure'!$Q79="Yes",ROUND($J81*'Tax Rates'!$C$55,0),0))</f>
        <v/>
      </c>
      <c r="M81" s="35">
        <f>IF('Employee Master'!$B79="","",IF('Salary Structure'!$T79=0,0,ROUND('Salary Structure'!$T79/12,0)))</f>
        <v/>
      </c>
      <c r="N81" s="35">
        <f>IF('Employee Master'!$B79="","",'Tax Computation'!$AX79)</f>
        <v/>
      </c>
      <c r="O81" s="35">
        <f>IF('Employee Master'!$B79="","",$K81+$L81+$M81+$N81)</f>
        <v/>
      </c>
      <c r="P81" s="38">
        <f>IF('Employee Master'!$B79="","",$J81-$O81)</f>
        <v/>
      </c>
      <c r="Q81" s="35">
        <f>IF('Employee Master'!$B79="","",ROUND('Salary Structure'!$G79/12,0))</f>
        <v/>
      </c>
      <c r="R81" s="35">
        <f>IF('Employee Master'!$B79="","",IF('Salary Structure'!$Q79="Yes",ROUND($J81*'Tax Rates'!$C$56,0),0))</f>
        <v/>
      </c>
      <c r="S81" s="35">
        <f>IF('Employee Master'!$B79="","",ROUND('Salary Structure'!$H79/12,0))</f>
        <v/>
      </c>
      <c r="T81" s="35">
        <f>IF('Employee Master'!$B79="","",$J81+$Q81+$R81+$S81)</f>
        <v/>
      </c>
    </row>
    <row r="82">
      <c r="A82" s="31">
        <f>IF('Employee Master'!$B80="","",'Employee Master'!$B80)</f>
        <v/>
      </c>
      <c r="B82" s="31">
        <f>IF('Employee Master'!$B80="","",'Employee Master'!$C80)</f>
        <v/>
      </c>
      <c r="C82" s="46">
        <f>IF('Employee Master'!$B80="","",$D$3)</f>
        <v/>
      </c>
      <c r="D82" s="46">
        <f>IF('Employee Master'!$B80="","",N(INDEX(Attendance!$C80:$N80,MATCH(Settings!$C$12,Attendance!$C$3:$N$3,0))))</f>
        <v/>
      </c>
      <c r="E82" s="46">
        <f>IF('Employee Master'!$B80="","",MAX(0,$C82-$D82))</f>
        <v/>
      </c>
      <c r="F82" s="32">
        <f>IF('Employee Master'!$B80="","",ROUND('Salary Structure'!$V80*$E82/$C82,0))</f>
        <v/>
      </c>
      <c r="G82" s="32">
        <f>IF('Employee Master'!$B80="","",ROUND('Salary Structure'!$W80*$E82/$C82,0))</f>
        <v/>
      </c>
      <c r="H82" s="32">
        <f>IF('Employee Master'!$B80="","",ROUND('Salary Structure'!$X80*$E82/$C82,0))</f>
        <v/>
      </c>
      <c r="I82" s="32">
        <f>IF('Employee Master'!$B80="","",ROUND(('Salary Structure'!$J80+'Salary Structure'!$K80+'Salary Structure'!$L80)/12*$E82/$C82,0))</f>
        <v/>
      </c>
      <c r="J82" s="38">
        <f>IF('Employee Master'!$B80="","",$F82+$G82+$H82+$I82)</f>
        <v/>
      </c>
      <c r="K82" s="32">
        <f>IF('Employee Master'!$B80="","",ROUND(MIN($F82,IF('Employee Master'!$O80="No",$F82,'Tax Rates'!$C$51))*'Tax Rates'!$C$50,0))</f>
        <v/>
      </c>
      <c r="L82" s="32">
        <f>IF('Employee Master'!$B80="","",IF('Salary Structure'!$Q80="Yes",ROUND($J82*'Tax Rates'!$C$55,0),0))</f>
        <v/>
      </c>
      <c r="M82" s="32">
        <f>IF('Employee Master'!$B80="","",IF('Salary Structure'!$T80=0,0,ROUND('Salary Structure'!$T80/12,0)))</f>
        <v/>
      </c>
      <c r="N82" s="32">
        <f>IF('Employee Master'!$B80="","",'Tax Computation'!$AX80)</f>
        <v/>
      </c>
      <c r="O82" s="32">
        <f>IF('Employee Master'!$B80="","",$K82+$L82+$M82+$N82)</f>
        <v/>
      </c>
      <c r="P82" s="38">
        <f>IF('Employee Master'!$B80="","",$J82-$O82)</f>
        <v/>
      </c>
      <c r="Q82" s="32">
        <f>IF('Employee Master'!$B80="","",ROUND('Salary Structure'!$G80/12,0))</f>
        <v/>
      </c>
      <c r="R82" s="32">
        <f>IF('Employee Master'!$B80="","",IF('Salary Structure'!$Q80="Yes",ROUND($J82*'Tax Rates'!$C$56,0),0))</f>
        <v/>
      </c>
      <c r="S82" s="32">
        <f>IF('Employee Master'!$B80="","",ROUND('Salary Structure'!$H80/12,0))</f>
        <v/>
      </c>
      <c r="T82" s="32">
        <f>IF('Employee Master'!$B80="","",$J82+$Q82+$R82+$S82)</f>
        <v/>
      </c>
    </row>
    <row r="83">
      <c r="A83" s="34">
        <f>IF('Employee Master'!$B81="","",'Employee Master'!$B81)</f>
        <v/>
      </c>
      <c r="B83" s="34">
        <f>IF('Employee Master'!$B81="","",'Employee Master'!$C81)</f>
        <v/>
      </c>
      <c r="C83" s="47">
        <f>IF('Employee Master'!$B81="","",$D$3)</f>
        <v/>
      </c>
      <c r="D83" s="47">
        <f>IF('Employee Master'!$B81="","",N(INDEX(Attendance!$C81:$N81,MATCH(Settings!$C$12,Attendance!$C$3:$N$3,0))))</f>
        <v/>
      </c>
      <c r="E83" s="47">
        <f>IF('Employee Master'!$B81="","",MAX(0,$C83-$D83))</f>
        <v/>
      </c>
      <c r="F83" s="35">
        <f>IF('Employee Master'!$B81="","",ROUND('Salary Structure'!$V81*$E83/$C83,0))</f>
        <v/>
      </c>
      <c r="G83" s="35">
        <f>IF('Employee Master'!$B81="","",ROUND('Salary Structure'!$W81*$E83/$C83,0))</f>
        <v/>
      </c>
      <c r="H83" s="35">
        <f>IF('Employee Master'!$B81="","",ROUND('Salary Structure'!$X81*$E83/$C83,0))</f>
        <v/>
      </c>
      <c r="I83" s="35">
        <f>IF('Employee Master'!$B81="","",ROUND(('Salary Structure'!$J81+'Salary Structure'!$K81+'Salary Structure'!$L81)/12*$E83/$C83,0))</f>
        <v/>
      </c>
      <c r="J83" s="38">
        <f>IF('Employee Master'!$B81="","",$F83+$G83+$H83+$I83)</f>
        <v/>
      </c>
      <c r="K83" s="35">
        <f>IF('Employee Master'!$B81="","",ROUND(MIN($F83,IF('Employee Master'!$O81="No",$F83,'Tax Rates'!$C$51))*'Tax Rates'!$C$50,0))</f>
        <v/>
      </c>
      <c r="L83" s="35">
        <f>IF('Employee Master'!$B81="","",IF('Salary Structure'!$Q81="Yes",ROUND($J83*'Tax Rates'!$C$55,0),0))</f>
        <v/>
      </c>
      <c r="M83" s="35">
        <f>IF('Employee Master'!$B81="","",IF('Salary Structure'!$T81=0,0,ROUND('Salary Structure'!$T81/12,0)))</f>
        <v/>
      </c>
      <c r="N83" s="35">
        <f>IF('Employee Master'!$B81="","",'Tax Computation'!$AX81)</f>
        <v/>
      </c>
      <c r="O83" s="35">
        <f>IF('Employee Master'!$B81="","",$K83+$L83+$M83+$N83)</f>
        <v/>
      </c>
      <c r="P83" s="38">
        <f>IF('Employee Master'!$B81="","",$J83-$O83)</f>
        <v/>
      </c>
      <c r="Q83" s="35">
        <f>IF('Employee Master'!$B81="","",ROUND('Salary Structure'!$G81/12,0))</f>
        <v/>
      </c>
      <c r="R83" s="35">
        <f>IF('Employee Master'!$B81="","",IF('Salary Structure'!$Q81="Yes",ROUND($J83*'Tax Rates'!$C$56,0),0))</f>
        <v/>
      </c>
      <c r="S83" s="35">
        <f>IF('Employee Master'!$B81="","",ROUND('Salary Structure'!$H81/12,0))</f>
        <v/>
      </c>
      <c r="T83" s="35">
        <f>IF('Employee Master'!$B81="","",$J83+$Q83+$R83+$S83)</f>
        <v/>
      </c>
    </row>
    <row r="84">
      <c r="A84" s="31">
        <f>IF('Employee Master'!$B82="","",'Employee Master'!$B82)</f>
        <v/>
      </c>
      <c r="B84" s="31">
        <f>IF('Employee Master'!$B82="","",'Employee Master'!$C82)</f>
        <v/>
      </c>
      <c r="C84" s="46">
        <f>IF('Employee Master'!$B82="","",$D$3)</f>
        <v/>
      </c>
      <c r="D84" s="46">
        <f>IF('Employee Master'!$B82="","",N(INDEX(Attendance!$C82:$N82,MATCH(Settings!$C$12,Attendance!$C$3:$N$3,0))))</f>
        <v/>
      </c>
      <c r="E84" s="46">
        <f>IF('Employee Master'!$B82="","",MAX(0,$C84-$D84))</f>
        <v/>
      </c>
      <c r="F84" s="32">
        <f>IF('Employee Master'!$B82="","",ROUND('Salary Structure'!$V82*$E84/$C84,0))</f>
        <v/>
      </c>
      <c r="G84" s="32">
        <f>IF('Employee Master'!$B82="","",ROUND('Salary Structure'!$W82*$E84/$C84,0))</f>
        <v/>
      </c>
      <c r="H84" s="32">
        <f>IF('Employee Master'!$B82="","",ROUND('Salary Structure'!$X82*$E84/$C84,0))</f>
        <v/>
      </c>
      <c r="I84" s="32">
        <f>IF('Employee Master'!$B82="","",ROUND(('Salary Structure'!$J82+'Salary Structure'!$K82+'Salary Structure'!$L82)/12*$E84/$C84,0))</f>
        <v/>
      </c>
      <c r="J84" s="38">
        <f>IF('Employee Master'!$B82="","",$F84+$G84+$H84+$I84)</f>
        <v/>
      </c>
      <c r="K84" s="32">
        <f>IF('Employee Master'!$B82="","",ROUND(MIN($F84,IF('Employee Master'!$O82="No",$F84,'Tax Rates'!$C$51))*'Tax Rates'!$C$50,0))</f>
        <v/>
      </c>
      <c r="L84" s="32">
        <f>IF('Employee Master'!$B82="","",IF('Salary Structure'!$Q82="Yes",ROUND($J84*'Tax Rates'!$C$55,0),0))</f>
        <v/>
      </c>
      <c r="M84" s="32">
        <f>IF('Employee Master'!$B82="","",IF('Salary Structure'!$T82=0,0,ROUND('Salary Structure'!$T82/12,0)))</f>
        <v/>
      </c>
      <c r="N84" s="32">
        <f>IF('Employee Master'!$B82="","",'Tax Computation'!$AX82)</f>
        <v/>
      </c>
      <c r="O84" s="32">
        <f>IF('Employee Master'!$B82="","",$K84+$L84+$M84+$N84)</f>
        <v/>
      </c>
      <c r="P84" s="38">
        <f>IF('Employee Master'!$B82="","",$J84-$O84)</f>
        <v/>
      </c>
      <c r="Q84" s="32">
        <f>IF('Employee Master'!$B82="","",ROUND('Salary Structure'!$G82/12,0))</f>
        <v/>
      </c>
      <c r="R84" s="32">
        <f>IF('Employee Master'!$B82="","",IF('Salary Structure'!$Q82="Yes",ROUND($J84*'Tax Rates'!$C$56,0),0))</f>
        <v/>
      </c>
      <c r="S84" s="32">
        <f>IF('Employee Master'!$B82="","",ROUND('Salary Structure'!$H82/12,0))</f>
        <v/>
      </c>
      <c r="T84" s="32">
        <f>IF('Employee Master'!$B82="","",$J84+$Q84+$R84+$S84)</f>
        <v/>
      </c>
    </row>
    <row r="85">
      <c r="A85" s="34">
        <f>IF('Employee Master'!$B83="","",'Employee Master'!$B83)</f>
        <v/>
      </c>
      <c r="B85" s="34">
        <f>IF('Employee Master'!$B83="","",'Employee Master'!$C83)</f>
        <v/>
      </c>
      <c r="C85" s="47">
        <f>IF('Employee Master'!$B83="","",$D$3)</f>
        <v/>
      </c>
      <c r="D85" s="47">
        <f>IF('Employee Master'!$B83="","",N(INDEX(Attendance!$C83:$N83,MATCH(Settings!$C$12,Attendance!$C$3:$N$3,0))))</f>
        <v/>
      </c>
      <c r="E85" s="47">
        <f>IF('Employee Master'!$B83="","",MAX(0,$C85-$D85))</f>
        <v/>
      </c>
      <c r="F85" s="35">
        <f>IF('Employee Master'!$B83="","",ROUND('Salary Structure'!$V83*$E85/$C85,0))</f>
        <v/>
      </c>
      <c r="G85" s="35">
        <f>IF('Employee Master'!$B83="","",ROUND('Salary Structure'!$W83*$E85/$C85,0))</f>
        <v/>
      </c>
      <c r="H85" s="35">
        <f>IF('Employee Master'!$B83="","",ROUND('Salary Structure'!$X83*$E85/$C85,0))</f>
        <v/>
      </c>
      <c r="I85" s="35">
        <f>IF('Employee Master'!$B83="","",ROUND(('Salary Structure'!$J83+'Salary Structure'!$K83+'Salary Structure'!$L83)/12*$E85/$C85,0))</f>
        <v/>
      </c>
      <c r="J85" s="38">
        <f>IF('Employee Master'!$B83="","",$F85+$G85+$H85+$I85)</f>
        <v/>
      </c>
      <c r="K85" s="35">
        <f>IF('Employee Master'!$B83="","",ROUND(MIN($F85,IF('Employee Master'!$O83="No",$F85,'Tax Rates'!$C$51))*'Tax Rates'!$C$50,0))</f>
        <v/>
      </c>
      <c r="L85" s="35">
        <f>IF('Employee Master'!$B83="","",IF('Salary Structure'!$Q83="Yes",ROUND($J85*'Tax Rates'!$C$55,0),0))</f>
        <v/>
      </c>
      <c r="M85" s="35">
        <f>IF('Employee Master'!$B83="","",IF('Salary Structure'!$T83=0,0,ROUND('Salary Structure'!$T83/12,0)))</f>
        <v/>
      </c>
      <c r="N85" s="35">
        <f>IF('Employee Master'!$B83="","",'Tax Computation'!$AX83)</f>
        <v/>
      </c>
      <c r="O85" s="35">
        <f>IF('Employee Master'!$B83="","",$K85+$L85+$M85+$N85)</f>
        <v/>
      </c>
      <c r="P85" s="38">
        <f>IF('Employee Master'!$B83="","",$J85-$O85)</f>
        <v/>
      </c>
      <c r="Q85" s="35">
        <f>IF('Employee Master'!$B83="","",ROUND('Salary Structure'!$G83/12,0))</f>
        <v/>
      </c>
      <c r="R85" s="35">
        <f>IF('Employee Master'!$B83="","",IF('Salary Structure'!$Q83="Yes",ROUND($J85*'Tax Rates'!$C$56,0),0))</f>
        <v/>
      </c>
      <c r="S85" s="35">
        <f>IF('Employee Master'!$B83="","",ROUND('Salary Structure'!$H83/12,0))</f>
        <v/>
      </c>
      <c r="T85" s="35">
        <f>IF('Employee Master'!$B83="","",$J85+$Q85+$R85+$S85)</f>
        <v/>
      </c>
    </row>
    <row r="86">
      <c r="A86" s="31">
        <f>IF('Employee Master'!$B84="","",'Employee Master'!$B84)</f>
        <v/>
      </c>
      <c r="B86" s="31">
        <f>IF('Employee Master'!$B84="","",'Employee Master'!$C84)</f>
        <v/>
      </c>
      <c r="C86" s="46">
        <f>IF('Employee Master'!$B84="","",$D$3)</f>
        <v/>
      </c>
      <c r="D86" s="46">
        <f>IF('Employee Master'!$B84="","",N(INDEX(Attendance!$C84:$N84,MATCH(Settings!$C$12,Attendance!$C$3:$N$3,0))))</f>
        <v/>
      </c>
      <c r="E86" s="46">
        <f>IF('Employee Master'!$B84="","",MAX(0,$C86-$D86))</f>
        <v/>
      </c>
      <c r="F86" s="32">
        <f>IF('Employee Master'!$B84="","",ROUND('Salary Structure'!$V84*$E86/$C86,0))</f>
        <v/>
      </c>
      <c r="G86" s="32">
        <f>IF('Employee Master'!$B84="","",ROUND('Salary Structure'!$W84*$E86/$C86,0))</f>
        <v/>
      </c>
      <c r="H86" s="32">
        <f>IF('Employee Master'!$B84="","",ROUND('Salary Structure'!$X84*$E86/$C86,0))</f>
        <v/>
      </c>
      <c r="I86" s="32">
        <f>IF('Employee Master'!$B84="","",ROUND(('Salary Structure'!$J84+'Salary Structure'!$K84+'Salary Structure'!$L84)/12*$E86/$C86,0))</f>
        <v/>
      </c>
      <c r="J86" s="38">
        <f>IF('Employee Master'!$B84="","",$F86+$G86+$H86+$I86)</f>
        <v/>
      </c>
      <c r="K86" s="32">
        <f>IF('Employee Master'!$B84="","",ROUND(MIN($F86,IF('Employee Master'!$O84="No",$F86,'Tax Rates'!$C$51))*'Tax Rates'!$C$50,0))</f>
        <v/>
      </c>
      <c r="L86" s="32">
        <f>IF('Employee Master'!$B84="","",IF('Salary Structure'!$Q84="Yes",ROUND($J86*'Tax Rates'!$C$55,0),0))</f>
        <v/>
      </c>
      <c r="M86" s="32">
        <f>IF('Employee Master'!$B84="","",IF('Salary Structure'!$T84=0,0,ROUND('Salary Structure'!$T84/12,0)))</f>
        <v/>
      </c>
      <c r="N86" s="32">
        <f>IF('Employee Master'!$B84="","",'Tax Computation'!$AX84)</f>
        <v/>
      </c>
      <c r="O86" s="32">
        <f>IF('Employee Master'!$B84="","",$K86+$L86+$M86+$N86)</f>
        <v/>
      </c>
      <c r="P86" s="38">
        <f>IF('Employee Master'!$B84="","",$J86-$O86)</f>
        <v/>
      </c>
      <c r="Q86" s="32">
        <f>IF('Employee Master'!$B84="","",ROUND('Salary Structure'!$G84/12,0))</f>
        <v/>
      </c>
      <c r="R86" s="32">
        <f>IF('Employee Master'!$B84="","",IF('Salary Structure'!$Q84="Yes",ROUND($J86*'Tax Rates'!$C$56,0),0))</f>
        <v/>
      </c>
      <c r="S86" s="32">
        <f>IF('Employee Master'!$B84="","",ROUND('Salary Structure'!$H84/12,0))</f>
        <v/>
      </c>
      <c r="T86" s="32">
        <f>IF('Employee Master'!$B84="","",$J86+$Q86+$R86+$S86)</f>
        <v/>
      </c>
    </row>
    <row r="87">
      <c r="A87" s="34">
        <f>IF('Employee Master'!$B85="","",'Employee Master'!$B85)</f>
        <v/>
      </c>
      <c r="B87" s="34">
        <f>IF('Employee Master'!$B85="","",'Employee Master'!$C85)</f>
        <v/>
      </c>
      <c r="C87" s="47">
        <f>IF('Employee Master'!$B85="","",$D$3)</f>
        <v/>
      </c>
      <c r="D87" s="47">
        <f>IF('Employee Master'!$B85="","",N(INDEX(Attendance!$C85:$N85,MATCH(Settings!$C$12,Attendance!$C$3:$N$3,0))))</f>
        <v/>
      </c>
      <c r="E87" s="47">
        <f>IF('Employee Master'!$B85="","",MAX(0,$C87-$D87))</f>
        <v/>
      </c>
      <c r="F87" s="35">
        <f>IF('Employee Master'!$B85="","",ROUND('Salary Structure'!$V85*$E87/$C87,0))</f>
        <v/>
      </c>
      <c r="G87" s="35">
        <f>IF('Employee Master'!$B85="","",ROUND('Salary Structure'!$W85*$E87/$C87,0))</f>
        <v/>
      </c>
      <c r="H87" s="35">
        <f>IF('Employee Master'!$B85="","",ROUND('Salary Structure'!$X85*$E87/$C87,0))</f>
        <v/>
      </c>
      <c r="I87" s="35">
        <f>IF('Employee Master'!$B85="","",ROUND(('Salary Structure'!$J85+'Salary Structure'!$K85+'Salary Structure'!$L85)/12*$E87/$C87,0))</f>
        <v/>
      </c>
      <c r="J87" s="38">
        <f>IF('Employee Master'!$B85="","",$F87+$G87+$H87+$I87)</f>
        <v/>
      </c>
      <c r="K87" s="35">
        <f>IF('Employee Master'!$B85="","",ROUND(MIN($F87,IF('Employee Master'!$O85="No",$F87,'Tax Rates'!$C$51))*'Tax Rates'!$C$50,0))</f>
        <v/>
      </c>
      <c r="L87" s="35">
        <f>IF('Employee Master'!$B85="","",IF('Salary Structure'!$Q85="Yes",ROUND($J87*'Tax Rates'!$C$55,0),0))</f>
        <v/>
      </c>
      <c r="M87" s="35">
        <f>IF('Employee Master'!$B85="","",IF('Salary Structure'!$T85=0,0,ROUND('Salary Structure'!$T85/12,0)))</f>
        <v/>
      </c>
      <c r="N87" s="35">
        <f>IF('Employee Master'!$B85="","",'Tax Computation'!$AX85)</f>
        <v/>
      </c>
      <c r="O87" s="35">
        <f>IF('Employee Master'!$B85="","",$K87+$L87+$M87+$N87)</f>
        <v/>
      </c>
      <c r="P87" s="38">
        <f>IF('Employee Master'!$B85="","",$J87-$O87)</f>
        <v/>
      </c>
      <c r="Q87" s="35">
        <f>IF('Employee Master'!$B85="","",ROUND('Salary Structure'!$G85/12,0))</f>
        <v/>
      </c>
      <c r="R87" s="35">
        <f>IF('Employee Master'!$B85="","",IF('Salary Structure'!$Q85="Yes",ROUND($J87*'Tax Rates'!$C$56,0),0))</f>
        <v/>
      </c>
      <c r="S87" s="35">
        <f>IF('Employee Master'!$B85="","",ROUND('Salary Structure'!$H85/12,0))</f>
        <v/>
      </c>
      <c r="T87" s="35">
        <f>IF('Employee Master'!$B85="","",$J87+$Q87+$R87+$S87)</f>
        <v/>
      </c>
    </row>
    <row r="88">
      <c r="A88" s="31">
        <f>IF('Employee Master'!$B86="","",'Employee Master'!$B86)</f>
        <v/>
      </c>
      <c r="B88" s="31">
        <f>IF('Employee Master'!$B86="","",'Employee Master'!$C86)</f>
        <v/>
      </c>
      <c r="C88" s="46">
        <f>IF('Employee Master'!$B86="","",$D$3)</f>
        <v/>
      </c>
      <c r="D88" s="46">
        <f>IF('Employee Master'!$B86="","",N(INDEX(Attendance!$C86:$N86,MATCH(Settings!$C$12,Attendance!$C$3:$N$3,0))))</f>
        <v/>
      </c>
      <c r="E88" s="46">
        <f>IF('Employee Master'!$B86="","",MAX(0,$C88-$D88))</f>
        <v/>
      </c>
      <c r="F88" s="32">
        <f>IF('Employee Master'!$B86="","",ROUND('Salary Structure'!$V86*$E88/$C88,0))</f>
        <v/>
      </c>
      <c r="G88" s="32">
        <f>IF('Employee Master'!$B86="","",ROUND('Salary Structure'!$W86*$E88/$C88,0))</f>
        <v/>
      </c>
      <c r="H88" s="32">
        <f>IF('Employee Master'!$B86="","",ROUND('Salary Structure'!$X86*$E88/$C88,0))</f>
        <v/>
      </c>
      <c r="I88" s="32">
        <f>IF('Employee Master'!$B86="","",ROUND(('Salary Structure'!$J86+'Salary Structure'!$K86+'Salary Structure'!$L86)/12*$E88/$C88,0))</f>
        <v/>
      </c>
      <c r="J88" s="38">
        <f>IF('Employee Master'!$B86="","",$F88+$G88+$H88+$I88)</f>
        <v/>
      </c>
      <c r="K88" s="32">
        <f>IF('Employee Master'!$B86="","",ROUND(MIN($F88,IF('Employee Master'!$O86="No",$F88,'Tax Rates'!$C$51))*'Tax Rates'!$C$50,0))</f>
        <v/>
      </c>
      <c r="L88" s="32">
        <f>IF('Employee Master'!$B86="","",IF('Salary Structure'!$Q86="Yes",ROUND($J88*'Tax Rates'!$C$55,0),0))</f>
        <v/>
      </c>
      <c r="M88" s="32">
        <f>IF('Employee Master'!$B86="","",IF('Salary Structure'!$T86=0,0,ROUND('Salary Structure'!$T86/12,0)))</f>
        <v/>
      </c>
      <c r="N88" s="32">
        <f>IF('Employee Master'!$B86="","",'Tax Computation'!$AX86)</f>
        <v/>
      </c>
      <c r="O88" s="32">
        <f>IF('Employee Master'!$B86="","",$K88+$L88+$M88+$N88)</f>
        <v/>
      </c>
      <c r="P88" s="38">
        <f>IF('Employee Master'!$B86="","",$J88-$O88)</f>
        <v/>
      </c>
      <c r="Q88" s="32">
        <f>IF('Employee Master'!$B86="","",ROUND('Salary Structure'!$G86/12,0))</f>
        <v/>
      </c>
      <c r="R88" s="32">
        <f>IF('Employee Master'!$B86="","",IF('Salary Structure'!$Q86="Yes",ROUND($J88*'Tax Rates'!$C$56,0),0))</f>
        <v/>
      </c>
      <c r="S88" s="32">
        <f>IF('Employee Master'!$B86="","",ROUND('Salary Structure'!$H86/12,0))</f>
        <v/>
      </c>
      <c r="T88" s="32">
        <f>IF('Employee Master'!$B86="","",$J88+$Q88+$R88+$S88)</f>
        <v/>
      </c>
    </row>
    <row r="89">
      <c r="A89" s="34">
        <f>IF('Employee Master'!$B87="","",'Employee Master'!$B87)</f>
        <v/>
      </c>
      <c r="B89" s="34">
        <f>IF('Employee Master'!$B87="","",'Employee Master'!$C87)</f>
        <v/>
      </c>
      <c r="C89" s="47">
        <f>IF('Employee Master'!$B87="","",$D$3)</f>
        <v/>
      </c>
      <c r="D89" s="47">
        <f>IF('Employee Master'!$B87="","",N(INDEX(Attendance!$C87:$N87,MATCH(Settings!$C$12,Attendance!$C$3:$N$3,0))))</f>
        <v/>
      </c>
      <c r="E89" s="47">
        <f>IF('Employee Master'!$B87="","",MAX(0,$C89-$D89))</f>
        <v/>
      </c>
      <c r="F89" s="35">
        <f>IF('Employee Master'!$B87="","",ROUND('Salary Structure'!$V87*$E89/$C89,0))</f>
        <v/>
      </c>
      <c r="G89" s="35">
        <f>IF('Employee Master'!$B87="","",ROUND('Salary Structure'!$W87*$E89/$C89,0))</f>
        <v/>
      </c>
      <c r="H89" s="35">
        <f>IF('Employee Master'!$B87="","",ROUND('Salary Structure'!$X87*$E89/$C89,0))</f>
        <v/>
      </c>
      <c r="I89" s="35">
        <f>IF('Employee Master'!$B87="","",ROUND(('Salary Structure'!$J87+'Salary Structure'!$K87+'Salary Structure'!$L87)/12*$E89/$C89,0))</f>
        <v/>
      </c>
      <c r="J89" s="38">
        <f>IF('Employee Master'!$B87="","",$F89+$G89+$H89+$I89)</f>
        <v/>
      </c>
      <c r="K89" s="35">
        <f>IF('Employee Master'!$B87="","",ROUND(MIN($F89,IF('Employee Master'!$O87="No",$F89,'Tax Rates'!$C$51))*'Tax Rates'!$C$50,0))</f>
        <v/>
      </c>
      <c r="L89" s="35">
        <f>IF('Employee Master'!$B87="","",IF('Salary Structure'!$Q87="Yes",ROUND($J89*'Tax Rates'!$C$55,0),0))</f>
        <v/>
      </c>
      <c r="M89" s="35">
        <f>IF('Employee Master'!$B87="","",IF('Salary Structure'!$T87=0,0,ROUND('Salary Structure'!$T87/12,0)))</f>
        <v/>
      </c>
      <c r="N89" s="35">
        <f>IF('Employee Master'!$B87="","",'Tax Computation'!$AX87)</f>
        <v/>
      </c>
      <c r="O89" s="35">
        <f>IF('Employee Master'!$B87="","",$K89+$L89+$M89+$N89)</f>
        <v/>
      </c>
      <c r="P89" s="38">
        <f>IF('Employee Master'!$B87="","",$J89-$O89)</f>
        <v/>
      </c>
      <c r="Q89" s="35">
        <f>IF('Employee Master'!$B87="","",ROUND('Salary Structure'!$G87/12,0))</f>
        <v/>
      </c>
      <c r="R89" s="35">
        <f>IF('Employee Master'!$B87="","",IF('Salary Structure'!$Q87="Yes",ROUND($J89*'Tax Rates'!$C$56,0),0))</f>
        <v/>
      </c>
      <c r="S89" s="35">
        <f>IF('Employee Master'!$B87="","",ROUND('Salary Structure'!$H87/12,0))</f>
        <v/>
      </c>
      <c r="T89" s="35">
        <f>IF('Employee Master'!$B87="","",$J89+$Q89+$R89+$S89)</f>
        <v/>
      </c>
    </row>
    <row r="90">
      <c r="A90" s="31">
        <f>IF('Employee Master'!$B88="","",'Employee Master'!$B88)</f>
        <v/>
      </c>
      <c r="B90" s="31">
        <f>IF('Employee Master'!$B88="","",'Employee Master'!$C88)</f>
        <v/>
      </c>
      <c r="C90" s="46">
        <f>IF('Employee Master'!$B88="","",$D$3)</f>
        <v/>
      </c>
      <c r="D90" s="46">
        <f>IF('Employee Master'!$B88="","",N(INDEX(Attendance!$C88:$N88,MATCH(Settings!$C$12,Attendance!$C$3:$N$3,0))))</f>
        <v/>
      </c>
      <c r="E90" s="46">
        <f>IF('Employee Master'!$B88="","",MAX(0,$C90-$D90))</f>
        <v/>
      </c>
      <c r="F90" s="32">
        <f>IF('Employee Master'!$B88="","",ROUND('Salary Structure'!$V88*$E90/$C90,0))</f>
        <v/>
      </c>
      <c r="G90" s="32">
        <f>IF('Employee Master'!$B88="","",ROUND('Salary Structure'!$W88*$E90/$C90,0))</f>
        <v/>
      </c>
      <c r="H90" s="32">
        <f>IF('Employee Master'!$B88="","",ROUND('Salary Structure'!$X88*$E90/$C90,0))</f>
        <v/>
      </c>
      <c r="I90" s="32">
        <f>IF('Employee Master'!$B88="","",ROUND(('Salary Structure'!$J88+'Salary Structure'!$K88+'Salary Structure'!$L88)/12*$E90/$C90,0))</f>
        <v/>
      </c>
      <c r="J90" s="38">
        <f>IF('Employee Master'!$B88="","",$F90+$G90+$H90+$I90)</f>
        <v/>
      </c>
      <c r="K90" s="32">
        <f>IF('Employee Master'!$B88="","",ROUND(MIN($F90,IF('Employee Master'!$O88="No",$F90,'Tax Rates'!$C$51))*'Tax Rates'!$C$50,0))</f>
        <v/>
      </c>
      <c r="L90" s="32">
        <f>IF('Employee Master'!$B88="","",IF('Salary Structure'!$Q88="Yes",ROUND($J90*'Tax Rates'!$C$55,0),0))</f>
        <v/>
      </c>
      <c r="M90" s="32">
        <f>IF('Employee Master'!$B88="","",IF('Salary Structure'!$T88=0,0,ROUND('Salary Structure'!$T88/12,0)))</f>
        <v/>
      </c>
      <c r="N90" s="32">
        <f>IF('Employee Master'!$B88="","",'Tax Computation'!$AX88)</f>
        <v/>
      </c>
      <c r="O90" s="32">
        <f>IF('Employee Master'!$B88="","",$K90+$L90+$M90+$N90)</f>
        <v/>
      </c>
      <c r="P90" s="38">
        <f>IF('Employee Master'!$B88="","",$J90-$O90)</f>
        <v/>
      </c>
      <c r="Q90" s="32">
        <f>IF('Employee Master'!$B88="","",ROUND('Salary Structure'!$G88/12,0))</f>
        <v/>
      </c>
      <c r="R90" s="32">
        <f>IF('Employee Master'!$B88="","",IF('Salary Structure'!$Q88="Yes",ROUND($J90*'Tax Rates'!$C$56,0),0))</f>
        <v/>
      </c>
      <c r="S90" s="32">
        <f>IF('Employee Master'!$B88="","",ROUND('Salary Structure'!$H88/12,0))</f>
        <v/>
      </c>
      <c r="T90" s="32">
        <f>IF('Employee Master'!$B88="","",$J90+$Q90+$R90+$S90)</f>
        <v/>
      </c>
    </row>
    <row r="91">
      <c r="A91" s="34">
        <f>IF('Employee Master'!$B89="","",'Employee Master'!$B89)</f>
        <v/>
      </c>
      <c r="B91" s="34">
        <f>IF('Employee Master'!$B89="","",'Employee Master'!$C89)</f>
        <v/>
      </c>
      <c r="C91" s="47">
        <f>IF('Employee Master'!$B89="","",$D$3)</f>
        <v/>
      </c>
      <c r="D91" s="47">
        <f>IF('Employee Master'!$B89="","",N(INDEX(Attendance!$C89:$N89,MATCH(Settings!$C$12,Attendance!$C$3:$N$3,0))))</f>
        <v/>
      </c>
      <c r="E91" s="47">
        <f>IF('Employee Master'!$B89="","",MAX(0,$C91-$D91))</f>
        <v/>
      </c>
      <c r="F91" s="35">
        <f>IF('Employee Master'!$B89="","",ROUND('Salary Structure'!$V89*$E91/$C91,0))</f>
        <v/>
      </c>
      <c r="G91" s="35">
        <f>IF('Employee Master'!$B89="","",ROUND('Salary Structure'!$W89*$E91/$C91,0))</f>
        <v/>
      </c>
      <c r="H91" s="35">
        <f>IF('Employee Master'!$B89="","",ROUND('Salary Structure'!$X89*$E91/$C91,0))</f>
        <v/>
      </c>
      <c r="I91" s="35">
        <f>IF('Employee Master'!$B89="","",ROUND(('Salary Structure'!$J89+'Salary Structure'!$K89+'Salary Structure'!$L89)/12*$E91/$C91,0))</f>
        <v/>
      </c>
      <c r="J91" s="38">
        <f>IF('Employee Master'!$B89="","",$F91+$G91+$H91+$I91)</f>
        <v/>
      </c>
      <c r="K91" s="35">
        <f>IF('Employee Master'!$B89="","",ROUND(MIN($F91,IF('Employee Master'!$O89="No",$F91,'Tax Rates'!$C$51))*'Tax Rates'!$C$50,0))</f>
        <v/>
      </c>
      <c r="L91" s="35">
        <f>IF('Employee Master'!$B89="","",IF('Salary Structure'!$Q89="Yes",ROUND($J91*'Tax Rates'!$C$55,0),0))</f>
        <v/>
      </c>
      <c r="M91" s="35">
        <f>IF('Employee Master'!$B89="","",IF('Salary Structure'!$T89=0,0,ROUND('Salary Structure'!$T89/12,0)))</f>
        <v/>
      </c>
      <c r="N91" s="35">
        <f>IF('Employee Master'!$B89="","",'Tax Computation'!$AX89)</f>
        <v/>
      </c>
      <c r="O91" s="35">
        <f>IF('Employee Master'!$B89="","",$K91+$L91+$M91+$N91)</f>
        <v/>
      </c>
      <c r="P91" s="38">
        <f>IF('Employee Master'!$B89="","",$J91-$O91)</f>
        <v/>
      </c>
      <c r="Q91" s="35">
        <f>IF('Employee Master'!$B89="","",ROUND('Salary Structure'!$G89/12,0))</f>
        <v/>
      </c>
      <c r="R91" s="35">
        <f>IF('Employee Master'!$B89="","",IF('Salary Structure'!$Q89="Yes",ROUND($J91*'Tax Rates'!$C$56,0),0))</f>
        <v/>
      </c>
      <c r="S91" s="35">
        <f>IF('Employee Master'!$B89="","",ROUND('Salary Structure'!$H89/12,0))</f>
        <v/>
      </c>
      <c r="T91" s="35">
        <f>IF('Employee Master'!$B89="","",$J91+$Q91+$R91+$S91)</f>
        <v/>
      </c>
    </row>
    <row r="92">
      <c r="A92" s="31">
        <f>IF('Employee Master'!$B90="","",'Employee Master'!$B90)</f>
        <v/>
      </c>
      <c r="B92" s="31">
        <f>IF('Employee Master'!$B90="","",'Employee Master'!$C90)</f>
        <v/>
      </c>
      <c r="C92" s="46">
        <f>IF('Employee Master'!$B90="","",$D$3)</f>
        <v/>
      </c>
      <c r="D92" s="46">
        <f>IF('Employee Master'!$B90="","",N(INDEX(Attendance!$C90:$N90,MATCH(Settings!$C$12,Attendance!$C$3:$N$3,0))))</f>
        <v/>
      </c>
      <c r="E92" s="46">
        <f>IF('Employee Master'!$B90="","",MAX(0,$C92-$D92))</f>
        <v/>
      </c>
      <c r="F92" s="32">
        <f>IF('Employee Master'!$B90="","",ROUND('Salary Structure'!$V90*$E92/$C92,0))</f>
        <v/>
      </c>
      <c r="G92" s="32">
        <f>IF('Employee Master'!$B90="","",ROUND('Salary Structure'!$W90*$E92/$C92,0))</f>
        <v/>
      </c>
      <c r="H92" s="32">
        <f>IF('Employee Master'!$B90="","",ROUND('Salary Structure'!$X90*$E92/$C92,0))</f>
        <v/>
      </c>
      <c r="I92" s="32">
        <f>IF('Employee Master'!$B90="","",ROUND(('Salary Structure'!$J90+'Salary Structure'!$K90+'Salary Structure'!$L90)/12*$E92/$C92,0))</f>
        <v/>
      </c>
      <c r="J92" s="38">
        <f>IF('Employee Master'!$B90="","",$F92+$G92+$H92+$I92)</f>
        <v/>
      </c>
      <c r="K92" s="32">
        <f>IF('Employee Master'!$B90="","",ROUND(MIN($F92,IF('Employee Master'!$O90="No",$F92,'Tax Rates'!$C$51))*'Tax Rates'!$C$50,0))</f>
        <v/>
      </c>
      <c r="L92" s="32">
        <f>IF('Employee Master'!$B90="","",IF('Salary Structure'!$Q90="Yes",ROUND($J92*'Tax Rates'!$C$55,0),0))</f>
        <v/>
      </c>
      <c r="M92" s="32">
        <f>IF('Employee Master'!$B90="","",IF('Salary Structure'!$T90=0,0,ROUND('Salary Structure'!$T90/12,0)))</f>
        <v/>
      </c>
      <c r="N92" s="32">
        <f>IF('Employee Master'!$B90="","",'Tax Computation'!$AX90)</f>
        <v/>
      </c>
      <c r="O92" s="32">
        <f>IF('Employee Master'!$B90="","",$K92+$L92+$M92+$N92)</f>
        <v/>
      </c>
      <c r="P92" s="38">
        <f>IF('Employee Master'!$B90="","",$J92-$O92)</f>
        <v/>
      </c>
      <c r="Q92" s="32">
        <f>IF('Employee Master'!$B90="","",ROUND('Salary Structure'!$G90/12,0))</f>
        <v/>
      </c>
      <c r="R92" s="32">
        <f>IF('Employee Master'!$B90="","",IF('Salary Structure'!$Q90="Yes",ROUND($J92*'Tax Rates'!$C$56,0),0))</f>
        <v/>
      </c>
      <c r="S92" s="32">
        <f>IF('Employee Master'!$B90="","",ROUND('Salary Structure'!$H90/12,0))</f>
        <v/>
      </c>
      <c r="T92" s="32">
        <f>IF('Employee Master'!$B90="","",$J92+$Q92+$R92+$S92)</f>
        <v/>
      </c>
    </row>
    <row r="93">
      <c r="A93" s="34">
        <f>IF('Employee Master'!$B91="","",'Employee Master'!$B91)</f>
        <v/>
      </c>
      <c r="B93" s="34">
        <f>IF('Employee Master'!$B91="","",'Employee Master'!$C91)</f>
        <v/>
      </c>
      <c r="C93" s="47">
        <f>IF('Employee Master'!$B91="","",$D$3)</f>
        <v/>
      </c>
      <c r="D93" s="47">
        <f>IF('Employee Master'!$B91="","",N(INDEX(Attendance!$C91:$N91,MATCH(Settings!$C$12,Attendance!$C$3:$N$3,0))))</f>
        <v/>
      </c>
      <c r="E93" s="47">
        <f>IF('Employee Master'!$B91="","",MAX(0,$C93-$D93))</f>
        <v/>
      </c>
      <c r="F93" s="35">
        <f>IF('Employee Master'!$B91="","",ROUND('Salary Structure'!$V91*$E93/$C93,0))</f>
        <v/>
      </c>
      <c r="G93" s="35">
        <f>IF('Employee Master'!$B91="","",ROUND('Salary Structure'!$W91*$E93/$C93,0))</f>
        <v/>
      </c>
      <c r="H93" s="35">
        <f>IF('Employee Master'!$B91="","",ROUND('Salary Structure'!$X91*$E93/$C93,0))</f>
        <v/>
      </c>
      <c r="I93" s="35">
        <f>IF('Employee Master'!$B91="","",ROUND(('Salary Structure'!$J91+'Salary Structure'!$K91+'Salary Structure'!$L91)/12*$E93/$C93,0))</f>
        <v/>
      </c>
      <c r="J93" s="38">
        <f>IF('Employee Master'!$B91="","",$F93+$G93+$H93+$I93)</f>
        <v/>
      </c>
      <c r="K93" s="35">
        <f>IF('Employee Master'!$B91="","",ROUND(MIN($F93,IF('Employee Master'!$O91="No",$F93,'Tax Rates'!$C$51))*'Tax Rates'!$C$50,0))</f>
        <v/>
      </c>
      <c r="L93" s="35">
        <f>IF('Employee Master'!$B91="","",IF('Salary Structure'!$Q91="Yes",ROUND($J93*'Tax Rates'!$C$55,0),0))</f>
        <v/>
      </c>
      <c r="M93" s="35">
        <f>IF('Employee Master'!$B91="","",IF('Salary Structure'!$T91=0,0,ROUND('Salary Structure'!$T91/12,0)))</f>
        <v/>
      </c>
      <c r="N93" s="35">
        <f>IF('Employee Master'!$B91="","",'Tax Computation'!$AX91)</f>
        <v/>
      </c>
      <c r="O93" s="35">
        <f>IF('Employee Master'!$B91="","",$K93+$L93+$M93+$N93)</f>
        <v/>
      </c>
      <c r="P93" s="38">
        <f>IF('Employee Master'!$B91="","",$J93-$O93)</f>
        <v/>
      </c>
      <c r="Q93" s="35">
        <f>IF('Employee Master'!$B91="","",ROUND('Salary Structure'!$G91/12,0))</f>
        <v/>
      </c>
      <c r="R93" s="35">
        <f>IF('Employee Master'!$B91="","",IF('Salary Structure'!$Q91="Yes",ROUND($J93*'Tax Rates'!$C$56,0),0))</f>
        <v/>
      </c>
      <c r="S93" s="35">
        <f>IF('Employee Master'!$B91="","",ROUND('Salary Structure'!$H91/12,0))</f>
        <v/>
      </c>
      <c r="T93" s="35">
        <f>IF('Employee Master'!$B91="","",$J93+$Q93+$R93+$S93)</f>
        <v/>
      </c>
    </row>
    <row r="94">
      <c r="A94" s="31">
        <f>IF('Employee Master'!$B92="","",'Employee Master'!$B92)</f>
        <v/>
      </c>
      <c r="B94" s="31">
        <f>IF('Employee Master'!$B92="","",'Employee Master'!$C92)</f>
        <v/>
      </c>
      <c r="C94" s="46">
        <f>IF('Employee Master'!$B92="","",$D$3)</f>
        <v/>
      </c>
      <c r="D94" s="46">
        <f>IF('Employee Master'!$B92="","",N(INDEX(Attendance!$C92:$N92,MATCH(Settings!$C$12,Attendance!$C$3:$N$3,0))))</f>
        <v/>
      </c>
      <c r="E94" s="46">
        <f>IF('Employee Master'!$B92="","",MAX(0,$C94-$D94))</f>
        <v/>
      </c>
      <c r="F94" s="32">
        <f>IF('Employee Master'!$B92="","",ROUND('Salary Structure'!$V92*$E94/$C94,0))</f>
        <v/>
      </c>
      <c r="G94" s="32">
        <f>IF('Employee Master'!$B92="","",ROUND('Salary Structure'!$W92*$E94/$C94,0))</f>
        <v/>
      </c>
      <c r="H94" s="32">
        <f>IF('Employee Master'!$B92="","",ROUND('Salary Structure'!$X92*$E94/$C94,0))</f>
        <v/>
      </c>
      <c r="I94" s="32">
        <f>IF('Employee Master'!$B92="","",ROUND(('Salary Structure'!$J92+'Salary Structure'!$K92+'Salary Structure'!$L92)/12*$E94/$C94,0))</f>
        <v/>
      </c>
      <c r="J94" s="38">
        <f>IF('Employee Master'!$B92="","",$F94+$G94+$H94+$I94)</f>
        <v/>
      </c>
      <c r="K94" s="32">
        <f>IF('Employee Master'!$B92="","",ROUND(MIN($F94,IF('Employee Master'!$O92="No",$F94,'Tax Rates'!$C$51))*'Tax Rates'!$C$50,0))</f>
        <v/>
      </c>
      <c r="L94" s="32">
        <f>IF('Employee Master'!$B92="","",IF('Salary Structure'!$Q92="Yes",ROUND($J94*'Tax Rates'!$C$55,0),0))</f>
        <v/>
      </c>
      <c r="M94" s="32">
        <f>IF('Employee Master'!$B92="","",IF('Salary Structure'!$T92=0,0,ROUND('Salary Structure'!$T92/12,0)))</f>
        <v/>
      </c>
      <c r="N94" s="32">
        <f>IF('Employee Master'!$B92="","",'Tax Computation'!$AX92)</f>
        <v/>
      </c>
      <c r="O94" s="32">
        <f>IF('Employee Master'!$B92="","",$K94+$L94+$M94+$N94)</f>
        <v/>
      </c>
      <c r="P94" s="38">
        <f>IF('Employee Master'!$B92="","",$J94-$O94)</f>
        <v/>
      </c>
      <c r="Q94" s="32">
        <f>IF('Employee Master'!$B92="","",ROUND('Salary Structure'!$G92/12,0))</f>
        <v/>
      </c>
      <c r="R94" s="32">
        <f>IF('Employee Master'!$B92="","",IF('Salary Structure'!$Q92="Yes",ROUND($J94*'Tax Rates'!$C$56,0),0))</f>
        <v/>
      </c>
      <c r="S94" s="32">
        <f>IF('Employee Master'!$B92="","",ROUND('Salary Structure'!$H92/12,0))</f>
        <v/>
      </c>
      <c r="T94" s="32">
        <f>IF('Employee Master'!$B92="","",$J94+$Q94+$R94+$S94)</f>
        <v/>
      </c>
    </row>
    <row r="95">
      <c r="A95" s="34">
        <f>IF('Employee Master'!$B93="","",'Employee Master'!$B93)</f>
        <v/>
      </c>
      <c r="B95" s="34">
        <f>IF('Employee Master'!$B93="","",'Employee Master'!$C93)</f>
        <v/>
      </c>
      <c r="C95" s="47">
        <f>IF('Employee Master'!$B93="","",$D$3)</f>
        <v/>
      </c>
      <c r="D95" s="47">
        <f>IF('Employee Master'!$B93="","",N(INDEX(Attendance!$C93:$N93,MATCH(Settings!$C$12,Attendance!$C$3:$N$3,0))))</f>
        <v/>
      </c>
      <c r="E95" s="47">
        <f>IF('Employee Master'!$B93="","",MAX(0,$C95-$D95))</f>
        <v/>
      </c>
      <c r="F95" s="35">
        <f>IF('Employee Master'!$B93="","",ROUND('Salary Structure'!$V93*$E95/$C95,0))</f>
        <v/>
      </c>
      <c r="G95" s="35">
        <f>IF('Employee Master'!$B93="","",ROUND('Salary Structure'!$W93*$E95/$C95,0))</f>
        <v/>
      </c>
      <c r="H95" s="35">
        <f>IF('Employee Master'!$B93="","",ROUND('Salary Structure'!$X93*$E95/$C95,0))</f>
        <v/>
      </c>
      <c r="I95" s="35">
        <f>IF('Employee Master'!$B93="","",ROUND(('Salary Structure'!$J93+'Salary Structure'!$K93+'Salary Structure'!$L93)/12*$E95/$C95,0))</f>
        <v/>
      </c>
      <c r="J95" s="38">
        <f>IF('Employee Master'!$B93="","",$F95+$G95+$H95+$I95)</f>
        <v/>
      </c>
      <c r="K95" s="35">
        <f>IF('Employee Master'!$B93="","",ROUND(MIN($F95,IF('Employee Master'!$O93="No",$F95,'Tax Rates'!$C$51))*'Tax Rates'!$C$50,0))</f>
        <v/>
      </c>
      <c r="L95" s="35">
        <f>IF('Employee Master'!$B93="","",IF('Salary Structure'!$Q93="Yes",ROUND($J95*'Tax Rates'!$C$55,0),0))</f>
        <v/>
      </c>
      <c r="M95" s="35">
        <f>IF('Employee Master'!$B93="","",IF('Salary Structure'!$T93=0,0,ROUND('Salary Structure'!$T93/12,0)))</f>
        <v/>
      </c>
      <c r="N95" s="35">
        <f>IF('Employee Master'!$B93="","",'Tax Computation'!$AX93)</f>
        <v/>
      </c>
      <c r="O95" s="35">
        <f>IF('Employee Master'!$B93="","",$K95+$L95+$M95+$N95)</f>
        <v/>
      </c>
      <c r="P95" s="38">
        <f>IF('Employee Master'!$B93="","",$J95-$O95)</f>
        <v/>
      </c>
      <c r="Q95" s="35">
        <f>IF('Employee Master'!$B93="","",ROUND('Salary Structure'!$G93/12,0))</f>
        <v/>
      </c>
      <c r="R95" s="35">
        <f>IF('Employee Master'!$B93="","",IF('Salary Structure'!$Q93="Yes",ROUND($J95*'Tax Rates'!$C$56,0),0))</f>
        <v/>
      </c>
      <c r="S95" s="35">
        <f>IF('Employee Master'!$B93="","",ROUND('Salary Structure'!$H93/12,0))</f>
        <v/>
      </c>
      <c r="T95" s="35">
        <f>IF('Employee Master'!$B93="","",$J95+$Q95+$R95+$S95)</f>
        <v/>
      </c>
    </row>
    <row r="96">
      <c r="A96" s="31">
        <f>IF('Employee Master'!$B94="","",'Employee Master'!$B94)</f>
        <v/>
      </c>
      <c r="B96" s="31">
        <f>IF('Employee Master'!$B94="","",'Employee Master'!$C94)</f>
        <v/>
      </c>
      <c r="C96" s="46">
        <f>IF('Employee Master'!$B94="","",$D$3)</f>
        <v/>
      </c>
      <c r="D96" s="46">
        <f>IF('Employee Master'!$B94="","",N(INDEX(Attendance!$C94:$N94,MATCH(Settings!$C$12,Attendance!$C$3:$N$3,0))))</f>
        <v/>
      </c>
      <c r="E96" s="46">
        <f>IF('Employee Master'!$B94="","",MAX(0,$C96-$D96))</f>
        <v/>
      </c>
      <c r="F96" s="32">
        <f>IF('Employee Master'!$B94="","",ROUND('Salary Structure'!$V94*$E96/$C96,0))</f>
        <v/>
      </c>
      <c r="G96" s="32">
        <f>IF('Employee Master'!$B94="","",ROUND('Salary Structure'!$W94*$E96/$C96,0))</f>
        <v/>
      </c>
      <c r="H96" s="32">
        <f>IF('Employee Master'!$B94="","",ROUND('Salary Structure'!$X94*$E96/$C96,0))</f>
        <v/>
      </c>
      <c r="I96" s="32">
        <f>IF('Employee Master'!$B94="","",ROUND(('Salary Structure'!$J94+'Salary Structure'!$K94+'Salary Structure'!$L94)/12*$E96/$C96,0))</f>
        <v/>
      </c>
      <c r="J96" s="38">
        <f>IF('Employee Master'!$B94="","",$F96+$G96+$H96+$I96)</f>
        <v/>
      </c>
      <c r="K96" s="32">
        <f>IF('Employee Master'!$B94="","",ROUND(MIN($F96,IF('Employee Master'!$O94="No",$F96,'Tax Rates'!$C$51))*'Tax Rates'!$C$50,0))</f>
        <v/>
      </c>
      <c r="L96" s="32">
        <f>IF('Employee Master'!$B94="","",IF('Salary Structure'!$Q94="Yes",ROUND($J96*'Tax Rates'!$C$55,0),0))</f>
        <v/>
      </c>
      <c r="M96" s="32">
        <f>IF('Employee Master'!$B94="","",IF('Salary Structure'!$T94=0,0,ROUND('Salary Structure'!$T94/12,0)))</f>
        <v/>
      </c>
      <c r="N96" s="32">
        <f>IF('Employee Master'!$B94="","",'Tax Computation'!$AX94)</f>
        <v/>
      </c>
      <c r="O96" s="32">
        <f>IF('Employee Master'!$B94="","",$K96+$L96+$M96+$N96)</f>
        <v/>
      </c>
      <c r="P96" s="38">
        <f>IF('Employee Master'!$B94="","",$J96-$O96)</f>
        <v/>
      </c>
      <c r="Q96" s="32">
        <f>IF('Employee Master'!$B94="","",ROUND('Salary Structure'!$G94/12,0))</f>
        <v/>
      </c>
      <c r="R96" s="32">
        <f>IF('Employee Master'!$B94="","",IF('Salary Structure'!$Q94="Yes",ROUND($J96*'Tax Rates'!$C$56,0),0))</f>
        <v/>
      </c>
      <c r="S96" s="32">
        <f>IF('Employee Master'!$B94="","",ROUND('Salary Structure'!$H94/12,0))</f>
        <v/>
      </c>
      <c r="T96" s="32">
        <f>IF('Employee Master'!$B94="","",$J96+$Q96+$R96+$S96)</f>
        <v/>
      </c>
    </row>
    <row r="97">
      <c r="A97" s="34">
        <f>IF('Employee Master'!$B95="","",'Employee Master'!$B95)</f>
        <v/>
      </c>
      <c r="B97" s="34">
        <f>IF('Employee Master'!$B95="","",'Employee Master'!$C95)</f>
        <v/>
      </c>
      <c r="C97" s="47">
        <f>IF('Employee Master'!$B95="","",$D$3)</f>
        <v/>
      </c>
      <c r="D97" s="47">
        <f>IF('Employee Master'!$B95="","",N(INDEX(Attendance!$C95:$N95,MATCH(Settings!$C$12,Attendance!$C$3:$N$3,0))))</f>
        <v/>
      </c>
      <c r="E97" s="47">
        <f>IF('Employee Master'!$B95="","",MAX(0,$C97-$D97))</f>
        <v/>
      </c>
      <c r="F97" s="35">
        <f>IF('Employee Master'!$B95="","",ROUND('Salary Structure'!$V95*$E97/$C97,0))</f>
        <v/>
      </c>
      <c r="G97" s="35">
        <f>IF('Employee Master'!$B95="","",ROUND('Salary Structure'!$W95*$E97/$C97,0))</f>
        <v/>
      </c>
      <c r="H97" s="35">
        <f>IF('Employee Master'!$B95="","",ROUND('Salary Structure'!$X95*$E97/$C97,0))</f>
        <v/>
      </c>
      <c r="I97" s="35">
        <f>IF('Employee Master'!$B95="","",ROUND(('Salary Structure'!$J95+'Salary Structure'!$K95+'Salary Structure'!$L95)/12*$E97/$C97,0))</f>
        <v/>
      </c>
      <c r="J97" s="38">
        <f>IF('Employee Master'!$B95="","",$F97+$G97+$H97+$I97)</f>
        <v/>
      </c>
      <c r="K97" s="35">
        <f>IF('Employee Master'!$B95="","",ROUND(MIN($F97,IF('Employee Master'!$O95="No",$F97,'Tax Rates'!$C$51))*'Tax Rates'!$C$50,0))</f>
        <v/>
      </c>
      <c r="L97" s="35">
        <f>IF('Employee Master'!$B95="","",IF('Salary Structure'!$Q95="Yes",ROUND($J97*'Tax Rates'!$C$55,0),0))</f>
        <v/>
      </c>
      <c r="M97" s="35">
        <f>IF('Employee Master'!$B95="","",IF('Salary Structure'!$T95=0,0,ROUND('Salary Structure'!$T95/12,0)))</f>
        <v/>
      </c>
      <c r="N97" s="35">
        <f>IF('Employee Master'!$B95="","",'Tax Computation'!$AX95)</f>
        <v/>
      </c>
      <c r="O97" s="35">
        <f>IF('Employee Master'!$B95="","",$K97+$L97+$M97+$N97)</f>
        <v/>
      </c>
      <c r="P97" s="38">
        <f>IF('Employee Master'!$B95="","",$J97-$O97)</f>
        <v/>
      </c>
      <c r="Q97" s="35">
        <f>IF('Employee Master'!$B95="","",ROUND('Salary Structure'!$G95/12,0))</f>
        <v/>
      </c>
      <c r="R97" s="35">
        <f>IF('Employee Master'!$B95="","",IF('Salary Structure'!$Q95="Yes",ROUND($J97*'Tax Rates'!$C$56,0),0))</f>
        <v/>
      </c>
      <c r="S97" s="35">
        <f>IF('Employee Master'!$B95="","",ROUND('Salary Structure'!$H95/12,0))</f>
        <v/>
      </c>
      <c r="T97" s="35">
        <f>IF('Employee Master'!$B95="","",$J97+$Q97+$R97+$S97)</f>
        <v/>
      </c>
    </row>
    <row r="98">
      <c r="A98" s="31">
        <f>IF('Employee Master'!$B96="","",'Employee Master'!$B96)</f>
        <v/>
      </c>
      <c r="B98" s="31">
        <f>IF('Employee Master'!$B96="","",'Employee Master'!$C96)</f>
        <v/>
      </c>
      <c r="C98" s="46">
        <f>IF('Employee Master'!$B96="","",$D$3)</f>
        <v/>
      </c>
      <c r="D98" s="46">
        <f>IF('Employee Master'!$B96="","",N(INDEX(Attendance!$C96:$N96,MATCH(Settings!$C$12,Attendance!$C$3:$N$3,0))))</f>
        <v/>
      </c>
      <c r="E98" s="46">
        <f>IF('Employee Master'!$B96="","",MAX(0,$C98-$D98))</f>
        <v/>
      </c>
      <c r="F98" s="32">
        <f>IF('Employee Master'!$B96="","",ROUND('Salary Structure'!$V96*$E98/$C98,0))</f>
        <v/>
      </c>
      <c r="G98" s="32">
        <f>IF('Employee Master'!$B96="","",ROUND('Salary Structure'!$W96*$E98/$C98,0))</f>
        <v/>
      </c>
      <c r="H98" s="32">
        <f>IF('Employee Master'!$B96="","",ROUND('Salary Structure'!$X96*$E98/$C98,0))</f>
        <v/>
      </c>
      <c r="I98" s="32">
        <f>IF('Employee Master'!$B96="","",ROUND(('Salary Structure'!$J96+'Salary Structure'!$K96+'Salary Structure'!$L96)/12*$E98/$C98,0))</f>
        <v/>
      </c>
      <c r="J98" s="38">
        <f>IF('Employee Master'!$B96="","",$F98+$G98+$H98+$I98)</f>
        <v/>
      </c>
      <c r="K98" s="32">
        <f>IF('Employee Master'!$B96="","",ROUND(MIN($F98,IF('Employee Master'!$O96="No",$F98,'Tax Rates'!$C$51))*'Tax Rates'!$C$50,0))</f>
        <v/>
      </c>
      <c r="L98" s="32">
        <f>IF('Employee Master'!$B96="","",IF('Salary Structure'!$Q96="Yes",ROUND($J98*'Tax Rates'!$C$55,0),0))</f>
        <v/>
      </c>
      <c r="M98" s="32">
        <f>IF('Employee Master'!$B96="","",IF('Salary Structure'!$T96=0,0,ROUND('Salary Structure'!$T96/12,0)))</f>
        <v/>
      </c>
      <c r="N98" s="32">
        <f>IF('Employee Master'!$B96="","",'Tax Computation'!$AX96)</f>
        <v/>
      </c>
      <c r="O98" s="32">
        <f>IF('Employee Master'!$B96="","",$K98+$L98+$M98+$N98)</f>
        <v/>
      </c>
      <c r="P98" s="38">
        <f>IF('Employee Master'!$B96="","",$J98-$O98)</f>
        <v/>
      </c>
      <c r="Q98" s="32">
        <f>IF('Employee Master'!$B96="","",ROUND('Salary Structure'!$G96/12,0))</f>
        <v/>
      </c>
      <c r="R98" s="32">
        <f>IF('Employee Master'!$B96="","",IF('Salary Structure'!$Q96="Yes",ROUND($J98*'Tax Rates'!$C$56,0),0))</f>
        <v/>
      </c>
      <c r="S98" s="32">
        <f>IF('Employee Master'!$B96="","",ROUND('Salary Structure'!$H96/12,0))</f>
        <v/>
      </c>
      <c r="T98" s="32">
        <f>IF('Employee Master'!$B96="","",$J98+$Q98+$R98+$S98)</f>
        <v/>
      </c>
    </row>
    <row r="99">
      <c r="A99" s="34">
        <f>IF('Employee Master'!$B97="","",'Employee Master'!$B97)</f>
        <v/>
      </c>
      <c r="B99" s="34">
        <f>IF('Employee Master'!$B97="","",'Employee Master'!$C97)</f>
        <v/>
      </c>
      <c r="C99" s="47">
        <f>IF('Employee Master'!$B97="","",$D$3)</f>
        <v/>
      </c>
      <c r="D99" s="47">
        <f>IF('Employee Master'!$B97="","",N(INDEX(Attendance!$C97:$N97,MATCH(Settings!$C$12,Attendance!$C$3:$N$3,0))))</f>
        <v/>
      </c>
      <c r="E99" s="47">
        <f>IF('Employee Master'!$B97="","",MAX(0,$C99-$D99))</f>
        <v/>
      </c>
      <c r="F99" s="35">
        <f>IF('Employee Master'!$B97="","",ROUND('Salary Structure'!$V97*$E99/$C99,0))</f>
        <v/>
      </c>
      <c r="G99" s="35">
        <f>IF('Employee Master'!$B97="","",ROUND('Salary Structure'!$W97*$E99/$C99,0))</f>
        <v/>
      </c>
      <c r="H99" s="35">
        <f>IF('Employee Master'!$B97="","",ROUND('Salary Structure'!$X97*$E99/$C99,0))</f>
        <v/>
      </c>
      <c r="I99" s="35">
        <f>IF('Employee Master'!$B97="","",ROUND(('Salary Structure'!$J97+'Salary Structure'!$K97+'Salary Structure'!$L97)/12*$E99/$C99,0))</f>
        <v/>
      </c>
      <c r="J99" s="38">
        <f>IF('Employee Master'!$B97="","",$F99+$G99+$H99+$I99)</f>
        <v/>
      </c>
      <c r="K99" s="35">
        <f>IF('Employee Master'!$B97="","",ROUND(MIN($F99,IF('Employee Master'!$O97="No",$F99,'Tax Rates'!$C$51))*'Tax Rates'!$C$50,0))</f>
        <v/>
      </c>
      <c r="L99" s="35">
        <f>IF('Employee Master'!$B97="","",IF('Salary Structure'!$Q97="Yes",ROUND($J99*'Tax Rates'!$C$55,0),0))</f>
        <v/>
      </c>
      <c r="M99" s="35">
        <f>IF('Employee Master'!$B97="","",IF('Salary Structure'!$T97=0,0,ROUND('Salary Structure'!$T97/12,0)))</f>
        <v/>
      </c>
      <c r="N99" s="35">
        <f>IF('Employee Master'!$B97="","",'Tax Computation'!$AX97)</f>
        <v/>
      </c>
      <c r="O99" s="35">
        <f>IF('Employee Master'!$B97="","",$K99+$L99+$M99+$N99)</f>
        <v/>
      </c>
      <c r="P99" s="38">
        <f>IF('Employee Master'!$B97="","",$J99-$O99)</f>
        <v/>
      </c>
      <c r="Q99" s="35">
        <f>IF('Employee Master'!$B97="","",ROUND('Salary Structure'!$G97/12,0))</f>
        <v/>
      </c>
      <c r="R99" s="35">
        <f>IF('Employee Master'!$B97="","",IF('Salary Structure'!$Q97="Yes",ROUND($J99*'Tax Rates'!$C$56,0),0))</f>
        <v/>
      </c>
      <c r="S99" s="35">
        <f>IF('Employee Master'!$B97="","",ROUND('Salary Structure'!$H97/12,0))</f>
        <v/>
      </c>
      <c r="T99" s="35">
        <f>IF('Employee Master'!$B97="","",$J99+$Q99+$R99+$S99)</f>
        <v/>
      </c>
    </row>
    <row r="100">
      <c r="A100" s="31">
        <f>IF('Employee Master'!$B98="","",'Employee Master'!$B98)</f>
        <v/>
      </c>
      <c r="B100" s="31">
        <f>IF('Employee Master'!$B98="","",'Employee Master'!$C98)</f>
        <v/>
      </c>
      <c r="C100" s="46">
        <f>IF('Employee Master'!$B98="","",$D$3)</f>
        <v/>
      </c>
      <c r="D100" s="46">
        <f>IF('Employee Master'!$B98="","",N(INDEX(Attendance!$C98:$N98,MATCH(Settings!$C$12,Attendance!$C$3:$N$3,0))))</f>
        <v/>
      </c>
      <c r="E100" s="46">
        <f>IF('Employee Master'!$B98="","",MAX(0,$C100-$D100))</f>
        <v/>
      </c>
      <c r="F100" s="32">
        <f>IF('Employee Master'!$B98="","",ROUND('Salary Structure'!$V98*$E100/$C100,0))</f>
        <v/>
      </c>
      <c r="G100" s="32">
        <f>IF('Employee Master'!$B98="","",ROUND('Salary Structure'!$W98*$E100/$C100,0))</f>
        <v/>
      </c>
      <c r="H100" s="32">
        <f>IF('Employee Master'!$B98="","",ROUND('Salary Structure'!$X98*$E100/$C100,0))</f>
        <v/>
      </c>
      <c r="I100" s="32">
        <f>IF('Employee Master'!$B98="","",ROUND(('Salary Structure'!$J98+'Salary Structure'!$K98+'Salary Structure'!$L98)/12*$E100/$C100,0))</f>
        <v/>
      </c>
      <c r="J100" s="38">
        <f>IF('Employee Master'!$B98="","",$F100+$G100+$H100+$I100)</f>
        <v/>
      </c>
      <c r="K100" s="32">
        <f>IF('Employee Master'!$B98="","",ROUND(MIN($F100,IF('Employee Master'!$O98="No",$F100,'Tax Rates'!$C$51))*'Tax Rates'!$C$50,0))</f>
        <v/>
      </c>
      <c r="L100" s="32">
        <f>IF('Employee Master'!$B98="","",IF('Salary Structure'!$Q98="Yes",ROUND($J100*'Tax Rates'!$C$55,0),0))</f>
        <v/>
      </c>
      <c r="M100" s="32">
        <f>IF('Employee Master'!$B98="","",IF('Salary Structure'!$T98=0,0,ROUND('Salary Structure'!$T98/12,0)))</f>
        <v/>
      </c>
      <c r="N100" s="32">
        <f>IF('Employee Master'!$B98="","",'Tax Computation'!$AX98)</f>
        <v/>
      </c>
      <c r="O100" s="32">
        <f>IF('Employee Master'!$B98="","",$K100+$L100+$M100+$N100)</f>
        <v/>
      </c>
      <c r="P100" s="38">
        <f>IF('Employee Master'!$B98="","",$J100-$O100)</f>
        <v/>
      </c>
      <c r="Q100" s="32">
        <f>IF('Employee Master'!$B98="","",ROUND('Salary Structure'!$G98/12,0))</f>
        <v/>
      </c>
      <c r="R100" s="32">
        <f>IF('Employee Master'!$B98="","",IF('Salary Structure'!$Q98="Yes",ROUND($J100*'Tax Rates'!$C$56,0),0))</f>
        <v/>
      </c>
      <c r="S100" s="32">
        <f>IF('Employee Master'!$B98="","",ROUND('Salary Structure'!$H98/12,0))</f>
        <v/>
      </c>
      <c r="T100" s="32">
        <f>IF('Employee Master'!$B98="","",$J100+$Q100+$R100+$S100)</f>
        <v/>
      </c>
    </row>
    <row r="101">
      <c r="A101" s="34">
        <f>IF('Employee Master'!$B99="","",'Employee Master'!$B99)</f>
        <v/>
      </c>
      <c r="B101" s="34">
        <f>IF('Employee Master'!$B99="","",'Employee Master'!$C99)</f>
        <v/>
      </c>
      <c r="C101" s="47">
        <f>IF('Employee Master'!$B99="","",$D$3)</f>
        <v/>
      </c>
      <c r="D101" s="47">
        <f>IF('Employee Master'!$B99="","",N(INDEX(Attendance!$C99:$N99,MATCH(Settings!$C$12,Attendance!$C$3:$N$3,0))))</f>
        <v/>
      </c>
      <c r="E101" s="47">
        <f>IF('Employee Master'!$B99="","",MAX(0,$C101-$D101))</f>
        <v/>
      </c>
      <c r="F101" s="35">
        <f>IF('Employee Master'!$B99="","",ROUND('Salary Structure'!$V99*$E101/$C101,0))</f>
        <v/>
      </c>
      <c r="G101" s="35">
        <f>IF('Employee Master'!$B99="","",ROUND('Salary Structure'!$W99*$E101/$C101,0))</f>
        <v/>
      </c>
      <c r="H101" s="35">
        <f>IF('Employee Master'!$B99="","",ROUND('Salary Structure'!$X99*$E101/$C101,0))</f>
        <v/>
      </c>
      <c r="I101" s="35">
        <f>IF('Employee Master'!$B99="","",ROUND(('Salary Structure'!$J99+'Salary Structure'!$K99+'Salary Structure'!$L99)/12*$E101/$C101,0))</f>
        <v/>
      </c>
      <c r="J101" s="38">
        <f>IF('Employee Master'!$B99="","",$F101+$G101+$H101+$I101)</f>
        <v/>
      </c>
      <c r="K101" s="35">
        <f>IF('Employee Master'!$B99="","",ROUND(MIN($F101,IF('Employee Master'!$O99="No",$F101,'Tax Rates'!$C$51))*'Tax Rates'!$C$50,0))</f>
        <v/>
      </c>
      <c r="L101" s="35">
        <f>IF('Employee Master'!$B99="","",IF('Salary Structure'!$Q99="Yes",ROUND($J101*'Tax Rates'!$C$55,0),0))</f>
        <v/>
      </c>
      <c r="M101" s="35">
        <f>IF('Employee Master'!$B99="","",IF('Salary Structure'!$T99=0,0,ROUND('Salary Structure'!$T99/12,0)))</f>
        <v/>
      </c>
      <c r="N101" s="35">
        <f>IF('Employee Master'!$B99="","",'Tax Computation'!$AX99)</f>
        <v/>
      </c>
      <c r="O101" s="35">
        <f>IF('Employee Master'!$B99="","",$K101+$L101+$M101+$N101)</f>
        <v/>
      </c>
      <c r="P101" s="38">
        <f>IF('Employee Master'!$B99="","",$J101-$O101)</f>
        <v/>
      </c>
      <c r="Q101" s="35">
        <f>IF('Employee Master'!$B99="","",ROUND('Salary Structure'!$G99/12,0))</f>
        <v/>
      </c>
      <c r="R101" s="35">
        <f>IF('Employee Master'!$B99="","",IF('Salary Structure'!$Q99="Yes",ROUND($J101*'Tax Rates'!$C$56,0),0))</f>
        <v/>
      </c>
      <c r="S101" s="35">
        <f>IF('Employee Master'!$B99="","",ROUND('Salary Structure'!$H99/12,0))</f>
        <v/>
      </c>
      <c r="T101" s="35">
        <f>IF('Employee Master'!$B99="","",$J101+$Q101+$R101+$S101)</f>
        <v/>
      </c>
    </row>
    <row r="102">
      <c r="A102" s="31">
        <f>IF('Employee Master'!$B100="","",'Employee Master'!$B100)</f>
        <v/>
      </c>
      <c r="B102" s="31">
        <f>IF('Employee Master'!$B100="","",'Employee Master'!$C100)</f>
        <v/>
      </c>
      <c r="C102" s="46">
        <f>IF('Employee Master'!$B100="","",$D$3)</f>
        <v/>
      </c>
      <c r="D102" s="46">
        <f>IF('Employee Master'!$B100="","",N(INDEX(Attendance!$C100:$N100,MATCH(Settings!$C$12,Attendance!$C$3:$N$3,0))))</f>
        <v/>
      </c>
      <c r="E102" s="46">
        <f>IF('Employee Master'!$B100="","",MAX(0,$C102-$D102))</f>
        <v/>
      </c>
      <c r="F102" s="32">
        <f>IF('Employee Master'!$B100="","",ROUND('Salary Structure'!$V100*$E102/$C102,0))</f>
        <v/>
      </c>
      <c r="G102" s="32">
        <f>IF('Employee Master'!$B100="","",ROUND('Salary Structure'!$W100*$E102/$C102,0))</f>
        <v/>
      </c>
      <c r="H102" s="32">
        <f>IF('Employee Master'!$B100="","",ROUND('Salary Structure'!$X100*$E102/$C102,0))</f>
        <v/>
      </c>
      <c r="I102" s="32">
        <f>IF('Employee Master'!$B100="","",ROUND(('Salary Structure'!$J100+'Salary Structure'!$K100+'Salary Structure'!$L100)/12*$E102/$C102,0))</f>
        <v/>
      </c>
      <c r="J102" s="38">
        <f>IF('Employee Master'!$B100="","",$F102+$G102+$H102+$I102)</f>
        <v/>
      </c>
      <c r="K102" s="32">
        <f>IF('Employee Master'!$B100="","",ROUND(MIN($F102,IF('Employee Master'!$O100="No",$F102,'Tax Rates'!$C$51))*'Tax Rates'!$C$50,0))</f>
        <v/>
      </c>
      <c r="L102" s="32">
        <f>IF('Employee Master'!$B100="","",IF('Salary Structure'!$Q100="Yes",ROUND($J102*'Tax Rates'!$C$55,0),0))</f>
        <v/>
      </c>
      <c r="M102" s="32">
        <f>IF('Employee Master'!$B100="","",IF('Salary Structure'!$T100=0,0,ROUND('Salary Structure'!$T100/12,0)))</f>
        <v/>
      </c>
      <c r="N102" s="32">
        <f>IF('Employee Master'!$B100="","",'Tax Computation'!$AX100)</f>
        <v/>
      </c>
      <c r="O102" s="32">
        <f>IF('Employee Master'!$B100="","",$K102+$L102+$M102+$N102)</f>
        <v/>
      </c>
      <c r="P102" s="38">
        <f>IF('Employee Master'!$B100="","",$J102-$O102)</f>
        <v/>
      </c>
      <c r="Q102" s="32">
        <f>IF('Employee Master'!$B100="","",ROUND('Salary Structure'!$G100/12,0))</f>
        <v/>
      </c>
      <c r="R102" s="32">
        <f>IF('Employee Master'!$B100="","",IF('Salary Structure'!$Q100="Yes",ROUND($J102*'Tax Rates'!$C$56,0),0))</f>
        <v/>
      </c>
      <c r="S102" s="32">
        <f>IF('Employee Master'!$B100="","",ROUND('Salary Structure'!$H100/12,0))</f>
        <v/>
      </c>
      <c r="T102" s="32">
        <f>IF('Employee Master'!$B100="","",$J102+$Q102+$R102+$S102)</f>
        <v/>
      </c>
    </row>
    <row r="103">
      <c r="A103" s="34">
        <f>IF('Employee Master'!$B101="","",'Employee Master'!$B101)</f>
        <v/>
      </c>
      <c r="B103" s="34">
        <f>IF('Employee Master'!$B101="","",'Employee Master'!$C101)</f>
        <v/>
      </c>
      <c r="C103" s="47">
        <f>IF('Employee Master'!$B101="","",$D$3)</f>
        <v/>
      </c>
      <c r="D103" s="47">
        <f>IF('Employee Master'!$B101="","",N(INDEX(Attendance!$C101:$N101,MATCH(Settings!$C$12,Attendance!$C$3:$N$3,0))))</f>
        <v/>
      </c>
      <c r="E103" s="47">
        <f>IF('Employee Master'!$B101="","",MAX(0,$C103-$D103))</f>
        <v/>
      </c>
      <c r="F103" s="35">
        <f>IF('Employee Master'!$B101="","",ROUND('Salary Structure'!$V101*$E103/$C103,0))</f>
        <v/>
      </c>
      <c r="G103" s="35">
        <f>IF('Employee Master'!$B101="","",ROUND('Salary Structure'!$W101*$E103/$C103,0))</f>
        <v/>
      </c>
      <c r="H103" s="35">
        <f>IF('Employee Master'!$B101="","",ROUND('Salary Structure'!$X101*$E103/$C103,0))</f>
        <v/>
      </c>
      <c r="I103" s="35">
        <f>IF('Employee Master'!$B101="","",ROUND(('Salary Structure'!$J101+'Salary Structure'!$K101+'Salary Structure'!$L101)/12*$E103/$C103,0))</f>
        <v/>
      </c>
      <c r="J103" s="38">
        <f>IF('Employee Master'!$B101="","",$F103+$G103+$H103+$I103)</f>
        <v/>
      </c>
      <c r="K103" s="35">
        <f>IF('Employee Master'!$B101="","",ROUND(MIN($F103,IF('Employee Master'!$O101="No",$F103,'Tax Rates'!$C$51))*'Tax Rates'!$C$50,0))</f>
        <v/>
      </c>
      <c r="L103" s="35">
        <f>IF('Employee Master'!$B101="","",IF('Salary Structure'!$Q101="Yes",ROUND($J103*'Tax Rates'!$C$55,0),0))</f>
        <v/>
      </c>
      <c r="M103" s="35">
        <f>IF('Employee Master'!$B101="","",IF('Salary Structure'!$T101=0,0,ROUND('Salary Structure'!$T101/12,0)))</f>
        <v/>
      </c>
      <c r="N103" s="35">
        <f>IF('Employee Master'!$B101="","",'Tax Computation'!$AX101)</f>
        <v/>
      </c>
      <c r="O103" s="35">
        <f>IF('Employee Master'!$B101="","",$K103+$L103+$M103+$N103)</f>
        <v/>
      </c>
      <c r="P103" s="38">
        <f>IF('Employee Master'!$B101="","",$J103-$O103)</f>
        <v/>
      </c>
      <c r="Q103" s="35">
        <f>IF('Employee Master'!$B101="","",ROUND('Salary Structure'!$G101/12,0))</f>
        <v/>
      </c>
      <c r="R103" s="35">
        <f>IF('Employee Master'!$B101="","",IF('Salary Structure'!$Q101="Yes",ROUND($J103*'Tax Rates'!$C$56,0),0))</f>
        <v/>
      </c>
      <c r="S103" s="35">
        <f>IF('Employee Master'!$B101="","",ROUND('Salary Structure'!$H101/12,0))</f>
        <v/>
      </c>
      <c r="T103" s="35">
        <f>IF('Employee Master'!$B101="","",$J103+$Q103+$R103+$S103)</f>
        <v/>
      </c>
    </row>
    <row r="104">
      <c r="A104" s="31">
        <f>IF('Employee Master'!$B102="","",'Employee Master'!$B102)</f>
        <v/>
      </c>
      <c r="B104" s="31">
        <f>IF('Employee Master'!$B102="","",'Employee Master'!$C102)</f>
        <v/>
      </c>
      <c r="C104" s="46">
        <f>IF('Employee Master'!$B102="","",$D$3)</f>
        <v/>
      </c>
      <c r="D104" s="46">
        <f>IF('Employee Master'!$B102="","",N(INDEX(Attendance!$C102:$N102,MATCH(Settings!$C$12,Attendance!$C$3:$N$3,0))))</f>
        <v/>
      </c>
      <c r="E104" s="46">
        <f>IF('Employee Master'!$B102="","",MAX(0,$C104-$D104))</f>
        <v/>
      </c>
      <c r="F104" s="32">
        <f>IF('Employee Master'!$B102="","",ROUND('Salary Structure'!$V102*$E104/$C104,0))</f>
        <v/>
      </c>
      <c r="G104" s="32">
        <f>IF('Employee Master'!$B102="","",ROUND('Salary Structure'!$W102*$E104/$C104,0))</f>
        <v/>
      </c>
      <c r="H104" s="32">
        <f>IF('Employee Master'!$B102="","",ROUND('Salary Structure'!$X102*$E104/$C104,0))</f>
        <v/>
      </c>
      <c r="I104" s="32">
        <f>IF('Employee Master'!$B102="","",ROUND(('Salary Structure'!$J102+'Salary Structure'!$K102+'Salary Structure'!$L102)/12*$E104/$C104,0))</f>
        <v/>
      </c>
      <c r="J104" s="38">
        <f>IF('Employee Master'!$B102="","",$F104+$G104+$H104+$I104)</f>
        <v/>
      </c>
      <c r="K104" s="32">
        <f>IF('Employee Master'!$B102="","",ROUND(MIN($F104,IF('Employee Master'!$O102="No",$F104,'Tax Rates'!$C$51))*'Tax Rates'!$C$50,0))</f>
        <v/>
      </c>
      <c r="L104" s="32">
        <f>IF('Employee Master'!$B102="","",IF('Salary Structure'!$Q102="Yes",ROUND($J104*'Tax Rates'!$C$55,0),0))</f>
        <v/>
      </c>
      <c r="M104" s="32">
        <f>IF('Employee Master'!$B102="","",IF('Salary Structure'!$T102=0,0,ROUND('Salary Structure'!$T102/12,0)))</f>
        <v/>
      </c>
      <c r="N104" s="32">
        <f>IF('Employee Master'!$B102="","",'Tax Computation'!$AX102)</f>
        <v/>
      </c>
      <c r="O104" s="32">
        <f>IF('Employee Master'!$B102="","",$K104+$L104+$M104+$N104)</f>
        <v/>
      </c>
      <c r="P104" s="38">
        <f>IF('Employee Master'!$B102="","",$J104-$O104)</f>
        <v/>
      </c>
      <c r="Q104" s="32">
        <f>IF('Employee Master'!$B102="","",ROUND('Salary Structure'!$G102/12,0))</f>
        <v/>
      </c>
      <c r="R104" s="32">
        <f>IF('Employee Master'!$B102="","",IF('Salary Structure'!$Q102="Yes",ROUND($J104*'Tax Rates'!$C$56,0),0))</f>
        <v/>
      </c>
      <c r="S104" s="32">
        <f>IF('Employee Master'!$B102="","",ROUND('Salary Structure'!$H102/12,0))</f>
        <v/>
      </c>
      <c r="T104" s="32">
        <f>IF('Employee Master'!$B102="","",$J104+$Q104+$R104+$S104)</f>
        <v/>
      </c>
    </row>
    <row r="105">
      <c r="A105" s="34">
        <f>IF('Employee Master'!$B103="","",'Employee Master'!$B103)</f>
        <v/>
      </c>
      <c r="B105" s="34">
        <f>IF('Employee Master'!$B103="","",'Employee Master'!$C103)</f>
        <v/>
      </c>
      <c r="C105" s="47">
        <f>IF('Employee Master'!$B103="","",$D$3)</f>
        <v/>
      </c>
      <c r="D105" s="47">
        <f>IF('Employee Master'!$B103="","",N(INDEX(Attendance!$C103:$N103,MATCH(Settings!$C$12,Attendance!$C$3:$N$3,0))))</f>
        <v/>
      </c>
      <c r="E105" s="47">
        <f>IF('Employee Master'!$B103="","",MAX(0,$C105-$D105))</f>
        <v/>
      </c>
      <c r="F105" s="35">
        <f>IF('Employee Master'!$B103="","",ROUND('Salary Structure'!$V103*$E105/$C105,0))</f>
        <v/>
      </c>
      <c r="G105" s="35">
        <f>IF('Employee Master'!$B103="","",ROUND('Salary Structure'!$W103*$E105/$C105,0))</f>
        <v/>
      </c>
      <c r="H105" s="35">
        <f>IF('Employee Master'!$B103="","",ROUND('Salary Structure'!$X103*$E105/$C105,0))</f>
        <v/>
      </c>
      <c r="I105" s="35">
        <f>IF('Employee Master'!$B103="","",ROUND(('Salary Structure'!$J103+'Salary Structure'!$K103+'Salary Structure'!$L103)/12*$E105/$C105,0))</f>
        <v/>
      </c>
      <c r="J105" s="38">
        <f>IF('Employee Master'!$B103="","",$F105+$G105+$H105+$I105)</f>
        <v/>
      </c>
      <c r="K105" s="35">
        <f>IF('Employee Master'!$B103="","",ROUND(MIN($F105,IF('Employee Master'!$O103="No",$F105,'Tax Rates'!$C$51))*'Tax Rates'!$C$50,0))</f>
        <v/>
      </c>
      <c r="L105" s="35">
        <f>IF('Employee Master'!$B103="","",IF('Salary Structure'!$Q103="Yes",ROUND($J105*'Tax Rates'!$C$55,0),0))</f>
        <v/>
      </c>
      <c r="M105" s="35">
        <f>IF('Employee Master'!$B103="","",IF('Salary Structure'!$T103=0,0,ROUND('Salary Structure'!$T103/12,0)))</f>
        <v/>
      </c>
      <c r="N105" s="35">
        <f>IF('Employee Master'!$B103="","",'Tax Computation'!$AX103)</f>
        <v/>
      </c>
      <c r="O105" s="35">
        <f>IF('Employee Master'!$B103="","",$K105+$L105+$M105+$N105)</f>
        <v/>
      </c>
      <c r="P105" s="38">
        <f>IF('Employee Master'!$B103="","",$J105-$O105)</f>
        <v/>
      </c>
      <c r="Q105" s="35">
        <f>IF('Employee Master'!$B103="","",ROUND('Salary Structure'!$G103/12,0))</f>
        <v/>
      </c>
      <c r="R105" s="35">
        <f>IF('Employee Master'!$B103="","",IF('Salary Structure'!$Q103="Yes",ROUND($J105*'Tax Rates'!$C$56,0),0))</f>
        <v/>
      </c>
      <c r="S105" s="35">
        <f>IF('Employee Master'!$B103="","",ROUND('Salary Structure'!$H103/12,0))</f>
        <v/>
      </c>
      <c r="T105" s="35">
        <f>IF('Employee Master'!$B103="","",$J105+$Q105+$R105+$S105)</f>
        <v/>
      </c>
    </row>
    <row r="106">
      <c r="B106" s="42" t="inlineStr">
        <is>
          <t>TOTAL</t>
        </is>
      </c>
      <c r="F106" s="11">
        <f>SUM(F6:F105)</f>
        <v/>
      </c>
      <c r="G106" s="11">
        <f>SUM(G6:G105)</f>
        <v/>
      </c>
      <c r="H106" s="11">
        <f>SUM(H6:H105)</f>
        <v/>
      </c>
      <c r="I106" s="11">
        <f>SUM(I6:I105)</f>
        <v/>
      </c>
      <c r="J106" s="11">
        <f>SUM(J6:J105)</f>
        <v/>
      </c>
      <c r="K106" s="11">
        <f>SUM(K6:K105)</f>
        <v/>
      </c>
      <c r="L106" s="11">
        <f>SUM(L6:L105)</f>
        <v/>
      </c>
      <c r="M106" s="11">
        <f>SUM(M6:M105)</f>
        <v/>
      </c>
      <c r="N106" s="11">
        <f>SUM(N6:N105)</f>
        <v/>
      </c>
      <c r="O106" s="11">
        <f>SUM(O6:O105)</f>
        <v/>
      </c>
      <c r="P106" s="11">
        <f>SUM(P6:P105)</f>
        <v/>
      </c>
      <c r="Q106" s="11">
        <f>SUM(Q6:Q105)</f>
        <v/>
      </c>
      <c r="R106" s="11">
        <f>SUM(R6:R105)</f>
        <v/>
      </c>
      <c r="S106" s="11">
        <f>SUM(S6:S105)</f>
        <v/>
      </c>
      <c r="T106" s="11">
        <f>SUM(T6:T105)</f>
        <v/>
      </c>
    </row>
  </sheetData>
  <mergeCells count="2">
    <mergeCell ref="A1:T1"/>
    <mergeCell ref="A2:T2"/>
  </mergeCells>
  <pageMargins left="0.75" right="0.75" top="1" bottom="1" header="0.5" footer="0.5"/>
</worksheet>
</file>

<file path=xl/worksheets/sheet9.xml><?xml version="1.0" encoding="utf-8"?>
<worksheet xmlns="http://schemas.openxmlformats.org/spreadsheetml/2006/main">
  <sheetPr>
    <tabColor rgb="00C00000"/>
    <outlinePr summaryBelow="1" summaryRight="1"/>
    <pageSetUpPr/>
  </sheetPr>
  <dimension ref="A1:I22"/>
  <sheetViews>
    <sheetView showGridLines="0" workbookViewId="0">
      <selection activeCell="A1" sqref="A1"/>
    </sheetView>
  </sheetViews>
  <sheetFormatPr baseColWidth="8" defaultRowHeight="15"/>
  <cols>
    <col width="16" customWidth="1" min="1" max="1"/>
    <col width="10" customWidth="1" min="2" max="2"/>
    <col width="18" customWidth="1" min="3" max="3"/>
    <col width="20" customWidth="1" min="4" max="4"/>
    <col width="20" customWidth="1" min="5" max="5"/>
    <col width="18" customWidth="1" min="6" max="6"/>
    <col width="14" customWidth="1" min="7" max="7"/>
    <col width="18" customWidth="1" min="8" max="8"/>
    <col width="26" customWidth="1" min="9" max="9"/>
  </cols>
  <sheetData>
    <row r="1" ht="30" customHeight="1">
      <c r="A1" s="1" t="inlineStr">
        <is>
          <t>TDS Deposit &amp; Return Calendar — Tax Year 2026-27</t>
        </is>
      </c>
    </row>
    <row r="2" ht="16" customHeight="1">
      <c r="A2" s="2" t="inlineStr">
        <is>
          <t>TDS payable is the even monthly spread from the Tax Computation sheet. Enter what you actually deposited in the yellow column to track shortfalls.</t>
        </is>
      </c>
    </row>
    <row r="3" ht="34" customHeight="1">
      <c r="A3" s="12" t="inlineStr">
        <is>
          <t>Month</t>
        </is>
      </c>
      <c r="B3" s="12" t="inlineStr">
        <is>
          <t>Quarter</t>
        </is>
      </c>
      <c r="C3" s="12" t="inlineStr">
        <is>
          <t>TDS Payable (₹)</t>
        </is>
      </c>
      <c r="D3" s="12" t="inlineStr">
        <is>
          <t>TDS Actually Deposited (₹)</t>
        </is>
      </c>
      <c r="E3" s="12" t="inlineStr">
        <is>
          <t>Shortfall / (Excess)</t>
        </is>
      </c>
      <c r="F3" s="12" t="inlineStr">
        <is>
          <t>Challan due by</t>
        </is>
      </c>
      <c r="G3" s="12" t="inlineStr">
        <is>
          <t>Return</t>
        </is>
      </c>
      <c r="H3" s="12" t="inlineStr">
        <is>
          <t>Return due by</t>
        </is>
      </c>
      <c r="I3" s="12" t="inlineStr">
        <is>
          <t>Status</t>
        </is>
      </c>
    </row>
    <row r="4">
      <c r="A4" s="18" t="inlineStr">
        <is>
          <t>April</t>
        </is>
      </c>
      <c r="B4" s="21" t="inlineStr">
        <is>
          <t>Q1</t>
        </is>
      </c>
      <c r="C4" s="32">
        <f>SUM('Tax Computation'!$AX$4:$AX$103)</f>
        <v/>
      </c>
      <c r="D4" s="13" t="n"/>
      <c r="E4" s="32">
        <f>$C4-$D4</f>
        <v/>
      </c>
      <c r="F4" s="21" t="inlineStr">
        <is>
          <t>07-May-2026</t>
        </is>
      </c>
      <c r="G4" s="21" t="inlineStr">
        <is>
          <t>Form 138</t>
        </is>
      </c>
      <c r="H4" s="21" t="inlineStr">
        <is>
          <t>31-Jul-2026</t>
        </is>
      </c>
      <c r="I4" s="31">
        <f>IF($D4=0,"Not deposited",IF($E4&gt;0,"Short paid",IF($E4&lt;0,"Excess paid","Paid in full")))</f>
        <v/>
      </c>
    </row>
    <row r="5">
      <c r="A5" s="18" t="inlineStr">
        <is>
          <t>May</t>
        </is>
      </c>
      <c r="B5" s="21" t="inlineStr">
        <is>
          <t>Q1</t>
        </is>
      </c>
      <c r="C5" s="32">
        <f>SUM('Tax Computation'!$AX$4:$AX$103)</f>
        <v/>
      </c>
      <c r="D5" s="13" t="n"/>
      <c r="E5" s="32">
        <f>$C5-$D5</f>
        <v/>
      </c>
      <c r="F5" s="21" t="inlineStr">
        <is>
          <t>07-Jun-2026</t>
        </is>
      </c>
      <c r="G5" s="21" t="inlineStr">
        <is>
          <t>Form 138</t>
        </is>
      </c>
      <c r="H5" s="21" t="inlineStr">
        <is>
          <t>31-Jul-2026</t>
        </is>
      </c>
      <c r="I5" s="31">
        <f>IF($D5=0,"Not deposited",IF($E5&gt;0,"Short paid",IF($E5&lt;0,"Excess paid","Paid in full")))</f>
        <v/>
      </c>
    </row>
    <row r="6">
      <c r="A6" s="18" t="inlineStr">
        <is>
          <t>June</t>
        </is>
      </c>
      <c r="B6" s="21" t="inlineStr">
        <is>
          <t>Q1</t>
        </is>
      </c>
      <c r="C6" s="32">
        <f>SUM('Tax Computation'!$AX$4:$AX$103)</f>
        <v/>
      </c>
      <c r="D6" s="13" t="n"/>
      <c r="E6" s="32">
        <f>$C6-$D6</f>
        <v/>
      </c>
      <c r="F6" s="21" t="inlineStr">
        <is>
          <t>07-Jul-2026</t>
        </is>
      </c>
      <c r="G6" s="21" t="inlineStr">
        <is>
          <t>Form 138</t>
        </is>
      </c>
      <c r="H6" s="21" t="inlineStr">
        <is>
          <t>31-Jul-2026</t>
        </is>
      </c>
      <c r="I6" s="31">
        <f>IF($D6=0,"Not deposited",IF($E6&gt;0,"Short paid",IF($E6&lt;0,"Excess paid","Paid in full")))</f>
        <v/>
      </c>
    </row>
    <row r="7">
      <c r="A7" s="18" t="inlineStr">
        <is>
          <t>July</t>
        </is>
      </c>
      <c r="B7" s="21" t="inlineStr">
        <is>
          <t>Q2</t>
        </is>
      </c>
      <c r="C7" s="32">
        <f>SUM('Tax Computation'!$AX$4:$AX$103)</f>
        <v/>
      </c>
      <c r="D7" s="13" t="n"/>
      <c r="E7" s="32">
        <f>$C7-$D7</f>
        <v/>
      </c>
      <c r="F7" s="21" t="inlineStr">
        <is>
          <t>07-Aug-2026</t>
        </is>
      </c>
      <c r="G7" s="21" t="inlineStr">
        <is>
          <t>Form 138</t>
        </is>
      </c>
      <c r="H7" s="21" t="inlineStr">
        <is>
          <t>31-Oct-2026</t>
        </is>
      </c>
      <c r="I7" s="31">
        <f>IF($D7=0,"Not deposited",IF($E7&gt;0,"Short paid",IF($E7&lt;0,"Excess paid","Paid in full")))</f>
        <v/>
      </c>
    </row>
    <row r="8">
      <c r="A8" s="18" t="inlineStr">
        <is>
          <t>August</t>
        </is>
      </c>
      <c r="B8" s="21" t="inlineStr">
        <is>
          <t>Q2</t>
        </is>
      </c>
      <c r="C8" s="32">
        <f>SUM('Tax Computation'!$AX$4:$AX$103)</f>
        <v/>
      </c>
      <c r="D8" s="13" t="n"/>
      <c r="E8" s="32">
        <f>$C8-$D8</f>
        <v/>
      </c>
      <c r="F8" s="21" t="inlineStr">
        <is>
          <t>07-Sep-2026</t>
        </is>
      </c>
      <c r="G8" s="21" t="inlineStr">
        <is>
          <t>Form 138</t>
        </is>
      </c>
      <c r="H8" s="21" t="inlineStr">
        <is>
          <t>31-Oct-2026</t>
        </is>
      </c>
      <c r="I8" s="31">
        <f>IF($D8=0,"Not deposited",IF($E8&gt;0,"Short paid",IF($E8&lt;0,"Excess paid","Paid in full")))</f>
        <v/>
      </c>
    </row>
    <row r="9">
      <c r="A9" s="18" t="inlineStr">
        <is>
          <t>September</t>
        </is>
      </c>
      <c r="B9" s="21" t="inlineStr">
        <is>
          <t>Q2</t>
        </is>
      </c>
      <c r="C9" s="32">
        <f>SUM('Tax Computation'!$AX$4:$AX$103)</f>
        <v/>
      </c>
      <c r="D9" s="13" t="n"/>
      <c r="E9" s="32">
        <f>$C9-$D9</f>
        <v/>
      </c>
      <c r="F9" s="21" t="inlineStr">
        <is>
          <t>07-Oct-2026</t>
        </is>
      </c>
      <c r="G9" s="21" t="inlineStr">
        <is>
          <t>Form 138</t>
        </is>
      </c>
      <c r="H9" s="21" t="inlineStr">
        <is>
          <t>31-Oct-2026</t>
        </is>
      </c>
      <c r="I9" s="31">
        <f>IF($D9=0,"Not deposited",IF($E9&gt;0,"Short paid",IF($E9&lt;0,"Excess paid","Paid in full")))</f>
        <v/>
      </c>
    </row>
    <row r="10">
      <c r="A10" s="18" t="inlineStr">
        <is>
          <t>October</t>
        </is>
      </c>
      <c r="B10" s="21" t="inlineStr">
        <is>
          <t>Q3</t>
        </is>
      </c>
      <c r="C10" s="32">
        <f>SUM('Tax Computation'!$AX$4:$AX$103)</f>
        <v/>
      </c>
      <c r="D10" s="13" t="n"/>
      <c r="E10" s="32">
        <f>$C10-$D10</f>
        <v/>
      </c>
      <c r="F10" s="21" t="inlineStr">
        <is>
          <t>07-Nov-2026</t>
        </is>
      </c>
      <c r="G10" s="21" t="inlineStr">
        <is>
          <t>Form 138</t>
        </is>
      </c>
      <c r="H10" s="21" t="inlineStr">
        <is>
          <t>31-Jan-2027</t>
        </is>
      </c>
      <c r="I10" s="31">
        <f>IF($D10=0,"Not deposited",IF($E10&gt;0,"Short paid",IF($E10&lt;0,"Excess paid","Paid in full")))</f>
        <v/>
      </c>
    </row>
    <row r="11">
      <c r="A11" s="18" t="inlineStr">
        <is>
          <t>November</t>
        </is>
      </c>
      <c r="B11" s="21" t="inlineStr">
        <is>
          <t>Q3</t>
        </is>
      </c>
      <c r="C11" s="32">
        <f>SUM('Tax Computation'!$AX$4:$AX$103)</f>
        <v/>
      </c>
      <c r="D11" s="13" t="n"/>
      <c r="E11" s="32">
        <f>$C11-$D11</f>
        <v/>
      </c>
      <c r="F11" s="21" t="inlineStr">
        <is>
          <t>07-Dec-2026</t>
        </is>
      </c>
      <c r="G11" s="21" t="inlineStr">
        <is>
          <t>Form 138</t>
        </is>
      </c>
      <c r="H11" s="21" t="inlineStr">
        <is>
          <t>31-Jan-2027</t>
        </is>
      </c>
      <c r="I11" s="31">
        <f>IF($D11=0,"Not deposited",IF($E11&gt;0,"Short paid",IF($E11&lt;0,"Excess paid","Paid in full")))</f>
        <v/>
      </c>
    </row>
    <row r="12">
      <c r="A12" s="18" t="inlineStr">
        <is>
          <t>December</t>
        </is>
      </c>
      <c r="B12" s="21" t="inlineStr">
        <is>
          <t>Q3</t>
        </is>
      </c>
      <c r="C12" s="32">
        <f>SUM('Tax Computation'!$AX$4:$AX$103)</f>
        <v/>
      </c>
      <c r="D12" s="13" t="n"/>
      <c r="E12" s="32">
        <f>$C12-$D12</f>
        <v/>
      </c>
      <c r="F12" s="21" t="inlineStr">
        <is>
          <t>07-Jan-2027</t>
        </is>
      </c>
      <c r="G12" s="21" t="inlineStr">
        <is>
          <t>Form 138</t>
        </is>
      </c>
      <c r="H12" s="21" t="inlineStr">
        <is>
          <t>31-Jan-2027</t>
        </is>
      </c>
      <c r="I12" s="31">
        <f>IF($D12=0,"Not deposited",IF($E12&gt;0,"Short paid",IF($E12&lt;0,"Excess paid","Paid in full")))</f>
        <v/>
      </c>
    </row>
    <row r="13">
      <c r="A13" s="18" t="inlineStr">
        <is>
          <t>January</t>
        </is>
      </c>
      <c r="B13" s="21" t="inlineStr">
        <is>
          <t>Q4</t>
        </is>
      </c>
      <c r="C13" s="32">
        <f>SUM('Tax Computation'!$AX$4:$AX$103)</f>
        <v/>
      </c>
      <c r="D13" s="13" t="n"/>
      <c r="E13" s="32">
        <f>$C13-$D13</f>
        <v/>
      </c>
      <c r="F13" s="21" t="inlineStr">
        <is>
          <t>07-Feb-2027</t>
        </is>
      </c>
      <c r="G13" s="21" t="inlineStr">
        <is>
          <t>Form 138</t>
        </is>
      </c>
      <c r="H13" s="21" t="inlineStr">
        <is>
          <t>31-May-2027</t>
        </is>
      </c>
      <c r="I13" s="31">
        <f>IF($D13=0,"Not deposited",IF($E13&gt;0,"Short paid",IF($E13&lt;0,"Excess paid","Paid in full")))</f>
        <v/>
      </c>
    </row>
    <row r="14">
      <c r="A14" s="18" t="inlineStr">
        <is>
          <t>February</t>
        </is>
      </c>
      <c r="B14" s="21" t="inlineStr">
        <is>
          <t>Q4</t>
        </is>
      </c>
      <c r="C14" s="32">
        <f>SUM('Tax Computation'!$AX$4:$AX$103)</f>
        <v/>
      </c>
      <c r="D14" s="13" t="n"/>
      <c r="E14" s="32">
        <f>$C14-$D14</f>
        <v/>
      </c>
      <c r="F14" s="21" t="inlineStr">
        <is>
          <t>07-Mar-2027</t>
        </is>
      </c>
      <c r="G14" s="21" t="inlineStr">
        <is>
          <t>Form 138</t>
        </is>
      </c>
      <c r="H14" s="21" t="inlineStr">
        <is>
          <t>31-May-2027</t>
        </is>
      </c>
      <c r="I14" s="31">
        <f>IF($D14=0,"Not deposited",IF($E14&gt;0,"Short paid",IF($E14&lt;0,"Excess paid","Paid in full")))</f>
        <v/>
      </c>
    </row>
    <row r="15">
      <c r="A15" s="18" t="inlineStr">
        <is>
          <t>March</t>
        </is>
      </c>
      <c r="B15" s="21" t="inlineStr">
        <is>
          <t>Q4</t>
        </is>
      </c>
      <c r="C15" s="32">
        <f>SUM('Tax Computation'!$AX$4:$AX$103)</f>
        <v/>
      </c>
      <c r="D15" s="13" t="n"/>
      <c r="E15" s="32">
        <f>$C15-$D15</f>
        <v/>
      </c>
      <c r="F15" s="21" t="inlineStr">
        <is>
          <t>30-Apr-2027</t>
        </is>
      </c>
      <c r="G15" s="21" t="inlineStr">
        <is>
          <t>Form 138</t>
        </is>
      </c>
      <c r="H15" s="21" t="inlineStr">
        <is>
          <t>31-May-2027</t>
        </is>
      </c>
      <c r="I15" s="31">
        <f>IF($D15=0,"Not deposited",IF($E15&gt;0,"Short paid",IF($E15&lt;0,"Excess paid","Paid in full")))</f>
        <v/>
      </c>
    </row>
    <row r="16">
      <c r="A16" s="42" t="inlineStr">
        <is>
          <t>TOTAL</t>
        </is>
      </c>
      <c r="B16" s="48" t="inlineStr"/>
      <c r="C16" s="11">
        <f>SUM(C4:C15)</f>
        <v/>
      </c>
      <c r="D16" s="11">
        <f>SUM(D4:D15)</f>
        <v/>
      </c>
      <c r="E16" s="11">
        <f>SUM(E4:E15)</f>
        <v/>
      </c>
    </row>
    <row r="18">
      <c r="A18" s="3" t="inlineStr">
        <is>
          <t>Compliance notes</t>
        </is>
      </c>
    </row>
    <row r="19">
      <c r="A19" s="7" t="inlineStr">
        <is>
          <t>Interest on late deposit</t>
        </is>
      </c>
      <c r="B19" s="19" t="inlineStr">
        <is>
          <t>1% per month from the date tax was deductible to the date deducted; 1.5% per month from deduction to deposit.</t>
        </is>
      </c>
    </row>
    <row r="20">
      <c r="A20" s="7" t="inlineStr">
        <is>
          <t>Late filing fee</t>
        </is>
      </c>
      <c r="B20" s="19" t="inlineStr">
        <is>
          <t>₹200 a day for a late Form 138, capped at the TDS amount.</t>
        </is>
      </c>
    </row>
    <row r="21">
      <c r="A21" s="7" t="inlineStr">
        <is>
          <t>Form 130</t>
        </is>
      </c>
      <c r="B21" s="19" t="inlineStr">
        <is>
          <t>Issue by 15 June 2027. It must be downloaded from TRACES — a self-typed certificate is not valid.</t>
        </is>
      </c>
    </row>
    <row r="22">
      <c r="A22" s="7" t="inlineStr">
        <is>
          <t>Employee declarations</t>
        </is>
      </c>
      <c r="B22" s="19" t="inlineStr">
        <is>
          <t>Collect Form 122 for the regime choice and Form 124 for deduction claims before you begin deducting.</t>
        </is>
      </c>
    </row>
  </sheetData>
  <mergeCells count="6">
    <mergeCell ref="B21:I21"/>
    <mergeCell ref="A2:I2"/>
    <mergeCell ref="B20:I20"/>
    <mergeCell ref="A1:I1"/>
    <mergeCell ref="B19:I19"/>
    <mergeCell ref="B22:I2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2026-07-30T15:30:58Z</dcterms:created>
  <dcterms:modified xsi:type="dcterms:W3CDTF">2026-07-30T15:30:58Z</dcterms:modified>
</cp:coreProperties>
</file>